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1-ая" sheetId="1" r:id="rId1"/>
  </sheets>
  <definedNames>
    <definedName name="_xlnm.Print_Titles" localSheetId="0">'1-ая'!$3:$3</definedName>
    <definedName name="_xlnm.Print_Area" localSheetId="0">'1-ая'!$A$1:$L$105</definedName>
  </definedNames>
  <calcPr fullCalcOnLoad="1"/>
</workbook>
</file>

<file path=xl/sharedStrings.xml><?xml version="1.0" encoding="utf-8"?>
<sst xmlns="http://schemas.openxmlformats.org/spreadsheetml/2006/main" count="167" uniqueCount="111">
  <si>
    <t>Адрес</t>
  </si>
  <si>
    <t>Вид работ</t>
  </si>
  <si>
    <t>Сумма</t>
  </si>
  <si>
    <t>№ п/п</t>
  </si>
  <si>
    <t>Тариф</t>
  </si>
  <si>
    <t>Замена нерабочих стояков отопления</t>
  </si>
  <si>
    <t>Замена разводки ХВС</t>
  </si>
  <si>
    <t>ул. Хевешская 1</t>
  </si>
  <si>
    <t>ул. Хевешская 1/1</t>
  </si>
  <si>
    <t>ул. Хевешская 3</t>
  </si>
  <si>
    <t>ул. Хевешская 5</t>
  </si>
  <si>
    <t>ул. Хевешская 9</t>
  </si>
  <si>
    <t>ул. Хевешская 11</t>
  </si>
  <si>
    <t>ул. Хевешская 11/2</t>
  </si>
  <si>
    <t>ул. Хевешская 15</t>
  </si>
  <si>
    <t>пр. Мира 100</t>
  </si>
  <si>
    <t>пр. Мира 11</t>
  </si>
  <si>
    <t>пр. Мира 15</t>
  </si>
  <si>
    <t>пр. Мира 15А</t>
  </si>
  <si>
    <t>пр. Мира 17</t>
  </si>
  <si>
    <t>пр. Мира 19</t>
  </si>
  <si>
    <t>пр. Мира 21</t>
  </si>
  <si>
    <t>пр. Мира 21А</t>
  </si>
  <si>
    <t>пр. Мира 23</t>
  </si>
  <si>
    <t>пр. Мира 23А</t>
  </si>
  <si>
    <t>пр. Мира 23Б</t>
  </si>
  <si>
    <t>пр. Мира 25</t>
  </si>
  <si>
    <t>пр. Мира 29</t>
  </si>
  <si>
    <t>пр. Мира 33</t>
  </si>
  <si>
    <t>пр. Мира 64</t>
  </si>
  <si>
    <t>пр. Мира 66</t>
  </si>
  <si>
    <t>пр. Мира 68</t>
  </si>
  <si>
    <t>пр. Мира 70</t>
  </si>
  <si>
    <t>пр. Мира 72</t>
  </si>
  <si>
    <t>пр. Мира 76</t>
  </si>
  <si>
    <t>пр. Мира 82</t>
  </si>
  <si>
    <t>пр. Мира 84</t>
  </si>
  <si>
    <t>пр. Мира 90</t>
  </si>
  <si>
    <t>пр. Мира 92</t>
  </si>
  <si>
    <t>пр. Мира 94</t>
  </si>
  <si>
    <t>пр. Мира 96</t>
  </si>
  <si>
    <t>Эгерский б-р 5</t>
  </si>
  <si>
    <t>Эгерский б-р 7</t>
  </si>
  <si>
    <t>Эгерский б-р 9</t>
  </si>
  <si>
    <t>Эгерский б-р 11</t>
  </si>
  <si>
    <t>Эгерский б-р 13</t>
  </si>
  <si>
    <t>Эгерский б-р 15</t>
  </si>
  <si>
    <t>ул. Хевешская 15/1</t>
  </si>
  <si>
    <t>ул. Хевешская 19</t>
  </si>
  <si>
    <t>ул. Хевешская 19А</t>
  </si>
  <si>
    <t>ул. Хевешская 20</t>
  </si>
  <si>
    <t>ул. Хевешская 21</t>
  </si>
  <si>
    <t>ул. Хевешская 23</t>
  </si>
  <si>
    <t>ул. Хевешская 25</t>
  </si>
  <si>
    <t>ул. Хевешская 27</t>
  </si>
  <si>
    <t>ул. Хевешская 29</t>
  </si>
  <si>
    <t>ул. Хевешская 30</t>
  </si>
  <si>
    <t>ул. Хевешская 31</t>
  </si>
  <si>
    <t>ул. Хевешская 31А</t>
  </si>
  <si>
    <t>ул. Хевешская 32</t>
  </si>
  <si>
    <t>ул. Хевешская 35/17</t>
  </si>
  <si>
    <t>Эгерский  б-р 3</t>
  </si>
  <si>
    <t>Площадь</t>
  </si>
  <si>
    <t>Ремонт кровли</t>
  </si>
  <si>
    <t>Косметический ремонт МОП 3 и 4 подьезды</t>
  </si>
  <si>
    <t>Замена стоячных кабельных линий от ВРУ до квартирных приборов учёта</t>
  </si>
  <si>
    <t>Установка прибора учёта на отопление</t>
  </si>
  <si>
    <t>Установка прибора учёта на ГВС</t>
  </si>
  <si>
    <t>Замена разводки ХВС 4-6 подъезды</t>
  </si>
  <si>
    <t>Замена разводки канализации в тех. подвале</t>
  </si>
  <si>
    <t>Косметический ремонт МОП с 1-4 подъезды</t>
  </si>
  <si>
    <t>Ремонт межпанельных швов на стыке панелей пятого этажа и чердачных панелей по пириметру дома</t>
  </si>
  <si>
    <t>Замена разводки ХВС 1-6 подъезды</t>
  </si>
  <si>
    <t>Частичная замена стропильной системы в 7-8 подъездах</t>
  </si>
  <si>
    <t>Установка 2-х оконных рам в местах их отсутствия</t>
  </si>
  <si>
    <t>Переврезки стояков отопления</t>
  </si>
  <si>
    <t>Замена стояка кухонной канализации</t>
  </si>
  <si>
    <t xml:space="preserve">Установка ограждения газонов </t>
  </si>
  <si>
    <t>Ремонт мягкой кровли 2 слоя</t>
  </si>
  <si>
    <t>Замена разводки ХВС (левый блок)</t>
  </si>
  <si>
    <t>Частичный ремонт разводки отопления</t>
  </si>
  <si>
    <t>Замена раводки ХВС</t>
  </si>
  <si>
    <t>Ремонт кровли 1-ый слой</t>
  </si>
  <si>
    <t>Замена электрощитовых с заменой стоячных кабельных линий от ВРУ</t>
  </si>
  <si>
    <t>Ремонт межпанельных швов</t>
  </si>
  <si>
    <t>Ямочный ремонт тротуаров</t>
  </si>
  <si>
    <t>Ремонт козырька над входом со сменой несущей конструкции.</t>
  </si>
  <si>
    <t>Закладка оконного проёма ВРУ с установкой новых оконных блоков</t>
  </si>
  <si>
    <t>Замена трубопровода разводки отопления  1-2 под.</t>
  </si>
  <si>
    <t xml:space="preserve">Замена трубопровода разводки ГВС  </t>
  </si>
  <si>
    <t>Косметический ремонт МОП 1-го блока</t>
  </si>
  <si>
    <t>Ремонт системы вентиляции в прачечной.</t>
  </si>
  <si>
    <t>Замена нерабочих стояков ГВС</t>
  </si>
  <si>
    <t>Замена нерабочих стояков ХВС</t>
  </si>
  <si>
    <t>Установка ограждения газонов</t>
  </si>
  <si>
    <t>Замена разводки отопления</t>
  </si>
  <si>
    <t xml:space="preserve">Замена нерабочих стояков отопления </t>
  </si>
  <si>
    <t>Замена нерабочего стояка ХВС, частичной заменой разводки</t>
  </si>
  <si>
    <t>Замена разводки ГВС</t>
  </si>
  <si>
    <t>Частичная замена разводки ГВС</t>
  </si>
  <si>
    <t>Косметический ремонт МОП 2-го подъезда</t>
  </si>
  <si>
    <t>Косметический ремонт 6-го подъезда</t>
  </si>
  <si>
    <t>Замена стоячных кабельных линий от ВРУ до квартирных приборов учёта 1-6 под.</t>
  </si>
  <si>
    <t xml:space="preserve">Сумма   закрытая </t>
  </si>
  <si>
    <t>Остаток</t>
  </si>
  <si>
    <t>Остаток по дому</t>
  </si>
  <si>
    <t>Переход 2010г.</t>
  </si>
  <si>
    <t>Выполнение по текущему ремонту жилого фонда на 2011 год.</t>
  </si>
  <si>
    <t>Замена разводки ГВС 1-3 подъезды</t>
  </si>
  <si>
    <t>Замена разводки канализации с 1-7 подъезды</t>
  </si>
  <si>
    <t>Замена разводки ХВС 1-ин блок + 1-ин блок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</si>
</sst>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164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164" fontId="44" fillId="0" borderId="16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2" fontId="0" fillId="0" borderId="2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42" fillId="0" borderId="24" xfId="0" applyFont="1" applyFill="1" applyBorder="1" applyAlignment="1">
      <alignment/>
    </xf>
    <xf numFmtId="4" fontId="0" fillId="0" borderId="2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2" fontId="0" fillId="0" borderId="25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2" fontId="0" fillId="0" borderId="31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4" fontId="0" fillId="0" borderId="31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5.00390625" style="0" customWidth="1"/>
    <col min="3" max="3" width="20.7109375" style="0" customWidth="1"/>
    <col min="4" max="4" width="52.7109375" style="0" customWidth="1"/>
    <col min="5" max="5" width="9.7109375" style="0" customWidth="1"/>
    <col min="6" max="6" width="11.7109375" style="0" customWidth="1"/>
    <col min="7" max="7" width="13.7109375" style="1" customWidth="1"/>
    <col min="8" max="10" width="13.7109375" style="0" customWidth="1"/>
    <col min="11" max="11" width="14.7109375" style="0" customWidth="1"/>
    <col min="12" max="12" width="2.7109375" style="0" customWidth="1"/>
  </cols>
  <sheetData>
    <row r="1" spans="1:12" ht="18.75">
      <c r="A1" s="27"/>
      <c r="B1" s="27"/>
      <c r="C1" s="27"/>
      <c r="D1" s="27"/>
      <c r="E1" s="28"/>
      <c r="F1" s="29" t="s">
        <v>107</v>
      </c>
      <c r="G1" s="30"/>
      <c r="H1" s="31"/>
      <c r="I1" s="31"/>
      <c r="J1" s="31"/>
      <c r="K1" s="31"/>
      <c r="L1" s="27"/>
    </row>
    <row r="2" spans="1:12" ht="7.5" customHeight="1" thickBot="1">
      <c r="A2" s="27"/>
      <c r="B2" s="27"/>
      <c r="C2" s="27"/>
      <c r="D2" s="27"/>
      <c r="E2" s="27"/>
      <c r="F2" s="27"/>
      <c r="G2" s="32"/>
      <c r="H2" s="27"/>
      <c r="I2" s="27"/>
      <c r="J2" s="27"/>
      <c r="K2" s="27"/>
      <c r="L2" s="27"/>
    </row>
    <row r="3" spans="1:13" ht="32.25" thickBot="1">
      <c r="A3" s="27"/>
      <c r="B3" s="33" t="s">
        <v>3</v>
      </c>
      <c r="C3" s="34" t="s">
        <v>0</v>
      </c>
      <c r="D3" s="34" t="s">
        <v>1</v>
      </c>
      <c r="E3" s="34" t="s">
        <v>4</v>
      </c>
      <c r="F3" s="34" t="s">
        <v>62</v>
      </c>
      <c r="G3" s="35" t="s">
        <v>2</v>
      </c>
      <c r="H3" s="36" t="s">
        <v>103</v>
      </c>
      <c r="I3" s="36" t="s">
        <v>104</v>
      </c>
      <c r="J3" s="36" t="s">
        <v>106</v>
      </c>
      <c r="K3" s="37" t="s">
        <v>105</v>
      </c>
      <c r="L3" s="20"/>
      <c r="M3" s="2"/>
    </row>
    <row r="4" spans="1:13" ht="15">
      <c r="A4" s="20"/>
      <c r="B4" s="38">
        <v>1</v>
      </c>
      <c r="C4" s="39" t="s">
        <v>16</v>
      </c>
      <c r="D4" s="10" t="s">
        <v>63</v>
      </c>
      <c r="E4" s="40">
        <v>3.5</v>
      </c>
      <c r="F4" s="40">
        <v>2479.4</v>
      </c>
      <c r="G4" s="41">
        <f>E4*F4*12</f>
        <v>104134.79999999999</v>
      </c>
      <c r="H4" s="42"/>
      <c r="I4" s="42">
        <f aca="true" t="shared" si="0" ref="I4:I10">G4-H4</f>
        <v>104134.79999999999</v>
      </c>
      <c r="J4" s="18">
        <v>10530.91</v>
      </c>
      <c r="K4" s="17">
        <f>I4+J4</f>
        <v>114665.70999999999</v>
      </c>
      <c r="L4" s="20"/>
      <c r="M4" s="2"/>
    </row>
    <row r="5" spans="1:13" ht="15">
      <c r="A5" s="20"/>
      <c r="B5" s="43">
        <v>2</v>
      </c>
      <c r="C5" s="6" t="s">
        <v>17</v>
      </c>
      <c r="D5" s="10" t="s">
        <v>64</v>
      </c>
      <c r="E5" s="44">
        <v>3.05</v>
      </c>
      <c r="F5" s="44">
        <v>2680.1</v>
      </c>
      <c r="G5" s="45">
        <f>E5*F5*12</f>
        <v>98091.65999999999</v>
      </c>
      <c r="H5" s="19">
        <v>77899.98</v>
      </c>
      <c r="I5" s="24">
        <f t="shared" si="0"/>
        <v>20191.679999999993</v>
      </c>
      <c r="J5" s="18">
        <v>0</v>
      </c>
      <c r="K5" s="17">
        <f>I5+J5</f>
        <v>20191.679999999993</v>
      </c>
      <c r="L5" s="20"/>
      <c r="M5" s="2"/>
    </row>
    <row r="6" spans="1:14" ht="30">
      <c r="A6" s="20"/>
      <c r="B6" s="46">
        <v>3</v>
      </c>
      <c r="C6" s="25" t="s">
        <v>18</v>
      </c>
      <c r="D6" s="10" t="s">
        <v>65</v>
      </c>
      <c r="E6" s="11">
        <v>4.82</v>
      </c>
      <c r="F6" s="11">
        <v>6048.9</v>
      </c>
      <c r="G6" s="12">
        <f>E6*F6*12</f>
        <v>349868.376</v>
      </c>
      <c r="H6" s="19"/>
      <c r="I6" s="24">
        <f t="shared" si="0"/>
        <v>349868.376</v>
      </c>
      <c r="J6" s="18">
        <v>17715.99</v>
      </c>
      <c r="K6" s="17">
        <f>I6+J6</f>
        <v>367584.366</v>
      </c>
      <c r="L6" s="20"/>
      <c r="M6" s="2"/>
      <c r="N6" s="2"/>
    </row>
    <row r="7" spans="1:14" ht="15">
      <c r="A7" s="20"/>
      <c r="B7" s="72">
        <v>4</v>
      </c>
      <c r="C7" s="74" t="s">
        <v>19</v>
      </c>
      <c r="D7" s="7" t="s">
        <v>66</v>
      </c>
      <c r="E7" s="76">
        <v>4.83</v>
      </c>
      <c r="F7" s="76">
        <v>2763.4</v>
      </c>
      <c r="G7" s="12">
        <f>E7*F7*12-G8</f>
        <v>80166.66399999999</v>
      </c>
      <c r="H7" s="12"/>
      <c r="I7" s="24">
        <f t="shared" si="0"/>
        <v>80166.66399999999</v>
      </c>
      <c r="J7" s="67"/>
      <c r="K7" s="63">
        <f>I7+I8+J7</f>
        <v>160166.664</v>
      </c>
      <c r="L7" s="20"/>
      <c r="M7" s="2"/>
      <c r="N7" s="3"/>
    </row>
    <row r="8" spans="1:14" ht="15">
      <c r="A8" s="20"/>
      <c r="B8" s="73"/>
      <c r="C8" s="75"/>
      <c r="D8" s="7" t="s">
        <v>67</v>
      </c>
      <c r="E8" s="77"/>
      <c r="F8" s="77"/>
      <c r="G8" s="12">
        <v>80000</v>
      </c>
      <c r="H8" s="12"/>
      <c r="I8" s="24">
        <f t="shared" si="0"/>
        <v>80000</v>
      </c>
      <c r="J8" s="68"/>
      <c r="K8" s="78"/>
      <c r="L8" s="20"/>
      <c r="M8" s="2"/>
      <c r="N8" s="3"/>
    </row>
    <row r="9" spans="1:14" ht="30">
      <c r="A9" s="20"/>
      <c r="B9" s="46">
        <v>5</v>
      </c>
      <c r="C9" s="9" t="s">
        <v>20</v>
      </c>
      <c r="D9" s="10" t="s">
        <v>65</v>
      </c>
      <c r="E9" s="13">
        <v>6.11</v>
      </c>
      <c r="F9" s="13">
        <v>2728.6</v>
      </c>
      <c r="G9" s="12">
        <f>E9*F9*12</f>
        <v>200060.952</v>
      </c>
      <c r="H9" s="19"/>
      <c r="I9" s="24">
        <f t="shared" si="0"/>
        <v>200060.952</v>
      </c>
      <c r="J9" s="18">
        <v>0</v>
      </c>
      <c r="K9" s="17">
        <f>I9+J9</f>
        <v>200060.952</v>
      </c>
      <c r="L9" s="20"/>
      <c r="M9" s="2"/>
      <c r="N9" s="4"/>
    </row>
    <row r="10" spans="1:14" ht="30">
      <c r="A10" s="20"/>
      <c r="B10" s="46">
        <v>6</v>
      </c>
      <c r="C10" s="9" t="s">
        <v>21</v>
      </c>
      <c r="D10" s="10" t="s">
        <v>65</v>
      </c>
      <c r="E10" s="13">
        <v>2.87</v>
      </c>
      <c r="F10" s="13">
        <v>2644.9</v>
      </c>
      <c r="G10" s="12">
        <f>E10*F10*12</f>
        <v>91090.356</v>
      </c>
      <c r="H10" s="19"/>
      <c r="I10" s="24">
        <f t="shared" si="0"/>
        <v>91090.356</v>
      </c>
      <c r="J10" s="18">
        <v>0</v>
      </c>
      <c r="K10" s="17">
        <f>I10+J10</f>
        <v>91090.356</v>
      </c>
      <c r="L10" s="20"/>
      <c r="M10" s="2"/>
      <c r="N10" s="3"/>
    </row>
    <row r="11" spans="1:13" ht="15">
      <c r="A11" s="20"/>
      <c r="B11" s="72">
        <v>7</v>
      </c>
      <c r="C11" s="74" t="s">
        <v>22</v>
      </c>
      <c r="D11" s="7" t="s">
        <v>66</v>
      </c>
      <c r="E11" s="76">
        <v>4.11</v>
      </c>
      <c r="F11" s="76">
        <v>5074.75</v>
      </c>
      <c r="G11" s="12">
        <v>80000</v>
      </c>
      <c r="H11" s="65">
        <v>131212.1</v>
      </c>
      <c r="I11" s="67">
        <f>G11+G12-H11</f>
        <v>28787.899999999994</v>
      </c>
      <c r="J11" s="67">
        <v>-0.01</v>
      </c>
      <c r="K11" s="63">
        <f>I11+I13+J11</f>
        <v>49695.90999999998</v>
      </c>
      <c r="L11" s="20"/>
      <c r="M11" s="2"/>
    </row>
    <row r="12" spans="1:13" ht="15">
      <c r="A12" s="20"/>
      <c r="B12" s="79"/>
      <c r="C12" s="80"/>
      <c r="D12" s="7" t="s">
        <v>67</v>
      </c>
      <c r="E12" s="81"/>
      <c r="F12" s="81"/>
      <c r="G12" s="5">
        <v>80000</v>
      </c>
      <c r="H12" s="66"/>
      <c r="I12" s="68"/>
      <c r="J12" s="90"/>
      <c r="K12" s="69"/>
      <c r="L12" s="20"/>
      <c r="M12" s="2"/>
    </row>
    <row r="13" spans="1:13" ht="15">
      <c r="A13" s="20"/>
      <c r="B13" s="73"/>
      <c r="C13" s="75"/>
      <c r="D13" s="7" t="s">
        <v>68</v>
      </c>
      <c r="E13" s="77"/>
      <c r="F13" s="77"/>
      <c r="G13" s="12">
        <f>E11*F11*12-G11-G12</f>
        <v>90286.66999999998</v>
      </c>
      <c r="H13" s="19">
        <v>69378.65</v>
      </c>
      <c r="I13" s="24">
        <f aca="true" t="shared" si="1" ref="I13:I19">G13-H13</f>
        <v>20908.01999999999</v>
      </c>
      <c r="J13" s="68"/>
      <c r="K13" s="64"/>
      <c r="L13" s="20"/>
      <c r="M13" s="2"/>
    </row>
    <row r="14" spans="1:13" ht="15">
      <c r="A14" s="20"/>
      <c r="B14" s="47">
        <v>8</v>
      </c>
      <c r="C14" s="22" t="s">
        <v>23</v>
      </c>
      <c r="D14" s="10" t="s">
        <v>109</v>
      </c>
      <c r="E14" s="13">
        <v>3.28</v>
      </c>
      <c r="F14" s="13">
        <v>6864.9</v>
      </c>
      <c r="G14" s="12">
        <f>E14*F14*12</f>
        <v>270202.4639999999</v>
      </c>
      <c r="H14" s="19"/>
      <c r="I14" s="24">
        <f t="shared" si="1"/>
        <v>270202.4639999999</v>
      </c>
      <c r="J14" s="18">
        <v>52188.26</v>
      </c>
      <c r="K14" s="17">
        <f>I14+J14</f>
        <v>322390.72399999993</v>
      </c>
      <c r="L14" s="20"/>
      <c r="M14" s="2"/>
    </row>
    <row r="15" spans="1:13" ht="15">
      <c r="A15" s="20"/>
      <c r="B15" s="70">
        <v>9</v>
      </c>
      <c r="C15" s="71" t="s">
        <v>24</v>
      </c>
      <c r="D15" s="6" t="s">
        <v>70</v>
      </c>
      <c r="E15" s="76">
        <v>8.59</v>
      </c>
      <c r="F15" s="76">
        <v>3754.4</v>
      </c>
      <c r="G15" s="5">
        <v>160003.55</v>
      </c>
      <c r="H15" s="19">
        <v>139696.33</v>
      </c>
      <c r="I15" s="24">
        <f t="shared" si="1"/>
        <v>20307.22</v>
      </c>
      <c r="J15" s="67">
        <v>0</v>
      </c>
      <c r="K15" s="63">
        <f>I15+I16+I17+J15</f>
        <v>59503.68199999997</v>
      </c>
      <c r="L15" s="20"/>
      <c r="M15" s="2"/>
    </row>
    <row r="16" spans="1:13" ht="30">
      <c r="A16" s="20"/>
      <c r="B16" s="70"/>
      <c r="C16" s="71"/>
      <c r="D16" s="14" t="s">
        <v>71</v>
      </c>
      <c r="E16" s="81"/>
      <c r="F16" s="81"/>
      <c r="G16" s="5">
        <v>27000</v>
      </c>
      <c r="H16" s="19"/>
      <c r="I16" s="24">
        <f t="shared" si="1"/>
        <v>27000</v>
      </c>
      <c r="J16" s="90"/>
      <c r="K16" s="69"/>
      <c r="L16" s="20"/>
      <c r="M16" s="2"/>
    </row>
    <row r="17" spans="1:13" ht="30">
      <c r="A17" s="20"/>
      <c r="B17" s="70"/>
      <c r="C17" s="71"/>
      <c r="D17" s="14" t="s">
        <v>65</v>
      </c>
      <c r="E17" s="77"/>
      <c r="F17" s="77"/>
      <c r="G17" s="12">
        <f>E15*F15*12-G15-G16</f>
        <v>200000.00199999998</v>
      </c>
      <c r="H17" s="19">
        <v>187803.54</v>
      </c>
      <c r="I17" s="24">
        <f t="shared" si="1"/>
        <v>12196.46199999997</v>
      </c>
      <c r="J17" s="68"/>
      <c r="K17" s="64"/>
      <c r="L17" s="20"/>
      <c r="M17" s="2"/>
    </row>
    <row r="18" spans="1:13" ht="15">
      <c r="A18" s="20"/>
      <c r="B18" s="82">
        <v>10</v>
      </c>
      <c r="C18" s="71" t="s">
        <v>25</v>
      </c>
      <c r="D18" s="6" t="s">
        <v>67</v>
      </c>
      <c r="E18" s="76">
        <v>2.64</v>
      </c>
      <c r="F18" s="76">
        <v>3509.2</v>
      </c>
      <c r="G18" s="12">
        <v>85171.46</v>
      </c>
      <c r="H18" s="19"/>
      <c r="I18" s="24">
        <f t="shared" si="1"/>
        <v>85171.46</v>
      </c>
      <c r="J18" s="67">
        <v>-3669</v>
      </c>
      <c r="K18" s="63">
        <f>I18+I19+J18</f>
        <v>107502.456</v>
      </c>
      <c r="L18" s="20"/>
      <c r="M18" s="2"/>
    </row>
    <row r="19" spans="1:13" ht="30">
      <c r="A19" s="20"/>
      <c r="B19" s="82"/>
      <c r="C19" s="71"/>
      <c r="D19" s="14" t="s">
        <v>71</v>
      </c>
      <c r="E19" s="77"/>
      <c r="F19" s="77"/>
      <c r="G19" s="12">
        <f>E18*F18*12-G18</f>
        <v>25999.996</v>
      </c>
      <c r="H19" s="19"/>
      <c r="I19" s="24">
        <f t="shared" si="1"/>
        <v>25999.996</v>
      </c>
      <c r="J19" s="68"/>
      <c r="K19" s="64"/>
      <c r="L19" s="20"/>
      <c r="M19" s="2"/>
    </row>
    <row r="20" spans="1:13" ht="15" customHeight="1">
      <c r="A20" s="20"/>
      <c r="B20" s="72">
        <v>11</v>
      </c>
      <c r="C20" s="74" t="s">
        <v>26</v>
      </c>
      <c r="D20" s="14" t="s">
        <v>67</v>
      </c>
      <c r="E20" s="60">
        <v>4.97</v>
      </c>
      <c r="F20" s="60">
        <v>4440.1</v>
      </c>
      <c r="G20" s="5">
        <v>85000</v>
      </c>
      <c r="H20" s="19"/>
      <c r="I20" s="24">
        <f aca="true" t="shared" si="2" ref="I20:I49">G20-H20</f>
        <v>85000</v>
      </c>
      <c r="J20" s="67"/>
      <c r="K20" s="63">
        <f>I20+I21+J20</f>
        <v>264807.564</v>
      </c>
      <c r="L20" s="20"/>
      <c r="M20" s="2"/>
    </row>
    <row r="21" spans="1:13" ht="15" customHeight="1">
      <c r="A21" s="20"/>
      <c r="B21" s="73"/>
      <c r="C21" s="75"/>
      <c r="D21" s="7" t="s">
        <v>72</v>
      </c>
      <c r="E21" s="62"/>
      <c r="F21" s="62"/>
      <c r="G21" s="12">
        <f>E20*F20*12-G20</f>
        <v>179807.564</v>
      </c>
      <c r="H21" s="19"/>
      <c r="I21" s="24">
        <f t="shared" si="2"/>
        <v>179807.564</v>
      </c>
      <c r="J21" s="68"/>
      <c r="K21" s="64"/>
      <c r="L21" s="20"/>
      <c r="M21" s="2"/>
    </row>
    <row r="22" spans="1:13" ht="15">
      <c r="A22" s="20"/>
      <c r="B22" s="70">
        <v>12</v>
      </c>
      <c r="C22" s="71" t="s">
        <v>27</v>
      </c>
      <c r="D22" s="6" t="s">
        <v>73</v>
      </c>
      <c r="E22" s="76">
        <v>3.06</v>
      </c>
      <c r="F22" s="76">
        <v>5945.7</v>
      </c>
      <c r="G22" s="5">
        <v>90000</v>
      </c>
      <c r="H22" s="19"/>
      <c r="I22" s="24">
        <f>G22-H22</f>
        <v>90000</v>
      </c>
      <c r="J22" s="67"/>
      <c r="K22" s="63">
        <f>I22+I23+J22</f>
        <v>218326.104</v>
      </c>
      <c r="L22" s="20"/>
      <c r="M22" s="2"/>
    </row>
    <row r="23" spans="1:13" ht="15">
      <c r="A23" s="20"/>
      <c r="B23" s="70"/>
      <c r="C23" s="71"/>
      <c r="D23" s="15" t="s">
        <v>74</v>
      </c>
      <c r="E23" s="77"/>
      <c r="F23" s="77"/>
      <c r="G23" s="12">
        <f>E22*F22*12-G22</f>
        <v>128326.10399999999</v>
      </c>
      <c r="H23" s="19"/>
      <c r="I23" s="24">
        <f t="shared" si="2"/>
        <v>128326.10399999999</v>
      </c>
      <c r="J23" s="68"/>
      <c r="K23" s="64"/>
      <c r="L23" s="20"/>
      <c r="M23" s="2"/>
    </row>
    <row r="24" spans="1:13" ht="15">
      <c r="A24" s="20"/>
      <c r="B24" s="70">
        <v>13</v>
      </c>
      <c r="C24" s="71" t="s">
        <v>28</v>
      </c>
      <c r="D24" s="7" t="s">
        <v>66</v>
      </c>
      <c r="E24" s="60">
        <v>4.42</v>
      </c>
      <c r="F24" s="60">
        <v>3656.5</v>
      </c>
      <c r="G24" s="5">
        <v>85000</v>
      </c>
      <c r="H24" s="19"/>
      <c r="I24" s="24">
        <f>G24-H24</f>
        <v>85000</v>
      </c>
      <c r="J24" s="67">
        <v>0</v>
      </c>
      <c r="K24" s="63">
        <f>I24+I25+I26+I27+J24</f>
        <v>149977.19</v>
      </c>
      <c r="L24" s="20"/>
      <c r="M24" s="2"/>
    </row>
    <row r="25" spans="1:13" ht="15">
      <c r="A25" s="20"/>
      <c r="B25" s="70"/>
      <c r="C25" s="71"/>
      <c r="D25" s="7" t="s">
        <v>75</v>
      </c>
      <c r="E25" s="61"/>
      <c r="F25" s="61"/>
      <c r="G25" s="5">
        <v>47000</v>
      </c>
      <c r="H25" s="48">
        <v>43963.57</v>
      </c>
      <c r="I25" s="24">
        <f t="shared" si="2"/>
        <v>3036.4300000000003</v>
      </c>
      <c r="J25" s="90"/>
      <c r="K25" s="69"/>
      <c r="L25" s="20"/>
      <c r="M25" s="2"/>
    </row>
    <row r="26" spans="1:13" ht="15">
      <c r="A26" s="20"/>
      <c r="B26" s="70"/>
      <c r="C26" s="71"/>
      <c r="D26" s="7" t="s">
        <v>76</v>
      </c>
      <c r="E26" s="61"/>
      <c r="F26" s="61"/>
      <c r="G26" s="5">
        <v>32000</v>
      </c>
      <c r="H26" s="19"/>
      <c r="I26" s="24">
        <f t="shared" si="2"/>
        <v>32000</v>
      </c>
      <c r="J26" s="90"/>
      <c r="K26" s="69"/>
      <c r="L26" s="20"/>
      <c r="M26" s="2"/>
    </row>
    <row r="27" spans="1:13" ht="15">
      <c r="A27" s="20"/>
      <c r="B27" s="70"/>
      <c r="C27" s="71"/>
      <c r="D27" s="7" t="s">
        <v>77</v>
      </c>
      <c r="E27" s="62"/>
      <c r="F27" s="62"/>
      <c r="G27" s="12">
        <f>E24*F24*12-G26-G25-G24</f>
        <v>29940.76000000001</v>
      </c>
      <c r="H27" s="19"/>
      <c r="I27" s="24">
        <f t="shared" si="2"/>
        <v>29940.76000000001</v>
      </c>
      <c r="J27" s="68"/>
      <c r="K27" s="64"/>
      <c r="L27" s="20"/>
      <c r="M27" s="2"/>
    </row>
    <row r="28" spans="1:13" ht="15">
      <c r="A28" s="26"/>
      <c r="B28" s="49">
        <v>14</v>
      </c>
      <c r="C28" s="23" t="s">
        <v>29</v>
      </c>
      <c r="D28" s="7" t="s">
        <v>78</v>
      </c>
      <c r="E28" s="11">
        <v>3.84</v>
      </c>
      <c r="F28" s="11">
        <v>4883.6</v>
      </c>
      <c r="G28" s="12">
        <f>E28*F28*12</f>
        <v>225036.288</v>
      </c>
      <c r="H28" s="19"/>
      <c r="I28" s="24">
        <f t="shared" si="2"/>
        <v>225036.288</v>
      </c>
      <c r="J28" s="18">
        <v>55787.48</v>
      </c>
      <c r="K28" s="17">
        <f>I28+J28</f>
        <v>280823.768</v>
      </c>
      <c r="L28" s="26"/>
      <c r="M28" s="2"/>
    </row>
    <row r="29" spans="1:13" ht="15">
      <c r="A29" s="26"/>
      <c r="B29" s="49">
        <v>15</v>
      </c>
      <c r="C29" s="23" t="s">
        <v>30</v>
      </c>
      <c r="D29" s="7" t="s">
        <v>78</v>
      </c>
      <c r="E29" s="11">
        <v>3.79</v>
      </c>
      <c r="F29" s="11">
        <v>4952.4</v>
      </c>
      <c r="G29" s="12">
        <f>E29*F29*12</f>
        <v>225235.15199999997</v>
      </c>
      <c r="H29" s="19"/>
      <c r="I29" s="24">
        <f t="shared" si="2"/>
        <v>225235.15199999997</v>
      </c>
      <c r="J29" s="18">
        <v>59992.19</v>
      </c>
      <c r="K29" s="17">
        <f>I29+J29</f>
        <v>285227.34199999995</v>
      </c>
      <c r="L29" s="26"/>
      <c r="M29" s="2"/>
    </row>
    <row r="30" spans="1:13" ht="15">
      <c r="A30" s="26"/>
      <c r="B30" s="49">
        <v>16</v>
      </c>
      <c r="C30" s="23" t="s">
        <v>31</v>
      </c>
      <c r="D30" s="7" t="s">
        <v>78</v>
      </c>
      <c r="E30" s="11">
        <v>3.83</v>
      </c>
      <c r="F30" s="11">
        <v>4896.91</v>
      </c>
      <c r="G30" s="12">
        <f>E30*F30*12</f>
        <v>225061.9836</v>
      </c>
      <c r="H30" s="19"/>
      <c r="I30" s="24">
        <f t="shared" si="2"/>
        <v>225061.9836</v>
      </c>
      <c r="J30" s="18">
        <v>59992.19</v>
      </c>
      <c r="K30" s="17">
        <f>I30+J30</f>
        <v>285054.1736</v>
      </c>
      <c r="L30" s="26"/>
      <c r="M30" s="2"/>
    </row>
    <row r="31" spans="1:13" ht="15">
      <c r="A31" s="26"/>
      <c r="B31" s="49">
        <v>17</v>
      </c>
      <c r="C31" s="23" t="s">
        <v>32</v>
      </c>
      <c r="D31" s="7" t="s">
        <v>78</v>
      </c>
      <c r="E31" s="11">
        <v>3.88</v>
      </c>
      <c r="F31" s="11">
        <v>4837.2</v>
      </c>
      <c r="G31" s="12">
        <f>E31*F31*12</f>
        <v>225220.032</v>
      </c>
      <c r="H31" s="19"/>
      <c r="I31" s="24">
        <f t="shared" si="2"/>
        <v>225220.032</v>
      </c>
      <c r="J31" s="18">
        <v>57203.19</v>
      </c>
      <c r="K31" s="17">
        <f>I31+J31</f>
        <v>282423.222</v>
      </c>
      <c r="L31" s="26"/>
      <c r="M31" s="2"/>
    </row>
    <row r="32" spans="1:13" ht="15">
      <c r="A32" s="26"/>
      <c r="B32" s="82">
        <v>18</v>
      </c>
      <c r="C32" s="71" t="s">
        <v>33</v>
      </c>
      <c r="D32" s="7" t="s">
        <v>5</v>
      </c>
      <c r="E32" s="60">
        <v>2.64</v>
      </c>
      <c r="F32" s="60">
        <v>7392.69</v>
      </c>
      <c r="G32" s="5">
        <v>120000</v>
      </c>
      <c r="H32" s="5">
        <v>60892.85</v>
      </c>
      <c r="I32" s="24">
        <f t="shared" si="2"/>
        <v>59107.15</v>
      </c>
      <c r="J32" s="67">
        <v>0</v>
      </c>
      <c r="K32" s="63">
        <f>I32+I33+J32</f>
        <v>21347.1892</v>
      </c>
      <c r="L32" s="26"/>
      <c r="M32" s="2"/>
    </row>
    <row r="33" spans="1:13" ht="15">
      <c r="A33" s="26"/>
      <c r="B33" s="82"/>
      <c r="C33" s="71"/>
      <c r="D33" s="7" t="s">
        <v>110</v>
      </c>
      <c r="E33" s="62"/>
      <c r="F33" s="62"/>
      <c r="G33" s="12">
        <f>E32*F32*12-G32</f>
        <v>114200.4192</v>
      </c>
      <c r="H33" s="19">
        <f>79532.08+72428.3</f>
        <v>151960.38</v>
      </c>
      <c r="I33" s="24">
        <f t="shared" si="2"/>
        <v>-37759.9608</v>
      </c>
      <c r="J33" s="68"/>
      <c r="K33" s="64"/>
      <c r="L33" s="26"/>
      <c r="M33" s="2"/>
    </row>
    <row r="34" spans="1:13" ht="15">
      <c r="A34" s="26"/>
      <c r="B34" s="70">
        <v>19</v>
      </c>
      <c r="C34" s="71" t="s">
        <v>34</v>
      </c>
      <c r="D34" s="14" t="s">
        <v>79</v>
      </c>
      <c r="E34" s="60">
        <v>3.08</v>
      </c>
      <c r="F34" s="60">
        <v>7431.31</v>
      </c>
      <c r="G34" s="5">
        <v>95000</v>
      </c>
      <c r="H34" s="48">
        <v>70235.72</v>
      </c>
      <c r="I34" s="24">
        <f t="shared" si="2"/>
        <v>24764.28</v>
      </c>
      <c r="J34" s="67">
        <v>0</v>
      </c>
      <c r="K34" s="63">
        <f>I34+I35+J34</f>
        <v>204425.49760000003</v>
      </c>
      <c r="L34" s="26"/>
      <c r="M34" s="2"/>
    </row>
    <row r="35" spans="1:13" ht="15">
      <c r="A35" s="26"/>
      <c r="B35" s="70"/>
      <c r="C35" s="71"/>
      <c r="D35" s="7" t="s">
        <v>80</v>
      </c>
      <c r="E35" s="62"/>
      <c r="F35" s="62"/>
      <c r="G35" s="12">
        <f>E34*F34*12-G34</f>
        <v>179661.21760000003</v>
      </c>
      <c r="H35" s="19"/>
      <c r="I35" s="24">
        <f t="shared" si="2"/>
        <v>179661.21760000003</v>
      </c>
      <c r="J35" s="68"/>
      <c r="K35" s="64"/>
      <c r="L35" s="26"/>
      <c r="M35" s="2"/>
    </row>
    <row r="36" spans="1:13" ht="15">
      <c r="A36" s="26"/>
      <c r="B36" s="50">
        <v>20</v>
      </c>
      <c r="C36" s="25" t="s">
        <v>35</v>
      </c>
      <c r="D36" s="7" t="s">
        <v>81</v>
      </c>
      <c r="E36" s="11">
        <v>2.64</v>
      </c>
      <c r="F36" s="11">
        <v>6656.7</v>
      </c>
      <c r="G36" s="12">
        <f>E36*F36*12</f>
        <v>210884.25600000002</v>
      </c>
      <c r="H36" s="19"/>
      <c r="I36" s="24">
        <f t="shared" si="2"/>
        <v>210884.25600000002</v>
      </c>
      <c r="J36" s="18">
        <v>-0.01</v>
      </c>
      <c r="K36" s="17">
        <f>I36+J36</f>
        <v>210884.246</v>
      </c>
      <c r="L36" s="26"/>
      <c r="M36" s="2"/>
    </row>
    <row r="37" spans="1:13" ht="15">
      <c r="A37" s="26"/>
      <c r="B37" s="70">
        <v>21</v>
      </c>
      <c r="C37" s="71" t="s">
        <v>36</v>
      </c>
      <c r="D37" s="7" t="s">
        <v>81</v>
      </c>
      <c r="E37" s="60">
        <v>2.93</v>
      </c>
      <c r="F37" s="60">
        <v>7395.6</v>
      </c>
      <c r="G37" s="5">
        <v>210000</v>
      </c>
      <c r="H37" s="19"/>
      <c r="I37" s="24">
        <f t="shared" si="2"/>
        <v>210000</v>
      </c>
      <c r="J37" s="67">
        <v>-0.01</v>
      </c>
      <c r="K37" s="63">
        <f>I37+I38+J37</f>
        <v>260029.28600000002</v>
      </c>
      <c r="L37" s="26"/>
      <c r="M37" s="2"/>
    </row>
    <row r="38" spans="1:13" ht="15">
      <c r="A38" s="26"/>
      <c r="B38" s="70"/>
      <c r="C38" s="71"/>
      <c r="D38" s="7" t="s">
        <v>82</v>
      </c>
      <c r="E38" s="62"/>
      <c r="F38" s="62"/>
      <c r="G38" s="12">
        <f>E37*F37*12-G37</f>
        <v>50029.29600000003</v>
      </c>
      <c r="H38" s="19"/>
      <c r="I38" s="24">
        <f t="shared" si="2"/>
        <v>50029.29600000003</v>
      </c>
      <c r="J38" s="68"/>
      <c r="K38" s="64"/>
      <c r="L38" s="26"/>
      <c r="M38" s="2"/>
    </row>
    <row r="39" spans="1:13" ht="15">
      <c r="A39" s="26"/>
      <c r="B39" s="72">
        <v>22</v>
      </c>
      <c r="C39" s="74" t="s">
        <v>37</v>
      </c>
      <c r="D39" s="7" t="s">
        <v>81</v>
      </c>
      <c r="E39" s="60">
        <v>3.16</v>
      </c>
      <c r="F39" s="60">
        <v>6860.95</v>
      </c>
      <c r="G39" s="5">
        <v>210000</v>
      </c>
      <c r="H39" s="19"/>
      <c r="I39" s="24">
        <f t="shared" si="2"/>
        <v>210000</v>
      </c>
      <c r="J39" s="67">
        <v>33885.93</v>
      </c>
      <c r="K39" s="63">
        <f>I39+I40+J39</f>
        <v>294053.154</v>
      </c>
      <c r="L39" s="26"/>
      <c r="M39" s="2"/>
    </row>
    <row r="40" spans="1:13" ht="15">
      <c r="A40" s="26"/>
      <c r="B40" s="73"/>
      <c r="C40" s="75"/>
      <c r="D40" s="7" t="s">
        <v>82</v>
      </c>
      <c r="E40" s="62"/>
      <c r="F40" s="62"/>
      <c r="G40" s="12">
        <f>E39*F39*12-G39</f>
        <v>50167.22399999999</v>
      </c>
      <c r="H40" s="19"/>
      <c r="I40" s="24">
        <f t="shared" si="2"/>
        <v>50167.22399999999</v>
      </c>
      <c r="J40" s="68"/>
      <c r="K40" s="64"/>
      <c r="L40" s="26"/>
      <c r="M40" s="2"/>
    </row>
    <row r="41" spans="1:13" ht="15">
      <c r="A41" s="26"/>
      <c r="B41" s="72">
        <v>23</v>
      </c>
      <c r="C41" s="74" t="s">
        <v>38</v>
      </c>
      <c r="D41" s="7" t="s">
        <v>78</v>
      </c>
      <c r="E41" s="60">
        <v>5.05</v>
      </c>
      <c r="F41" s="60">
        <v>4948.8</v>
      </c>
      <c r="G41" s="5">
        <v>225000</v>
      </c>
      <c r="H41" s="19"/>
      <c r="I41" s="24">
        <f t="shared" si="2"/>
        <v>225000</v>
      </c>
      <c r="J41" s="67">
        <v>-7422.87</v>
      </c>
      <c r="K41" s="63">
        <f>I41+I42+J41</f>
        <v>153150.81999999998</v>
      </c>
      <c r="L41" s="26"/>
      <c r="M41" s="2"/>
    </row>
    <row r="42" spans="1:13" ht="30">
      <c r="A42" s="26"/>
      <c r="B42" s="73"/>
      <c r="C42" s="75"/>
      <c r="D42" s="51" t="s">
        <v>83</v>
      </c>
      <c r="E42" s="62"/>
      <c r="F42" s="62"/>
      <c r="G42" s="12">
        <f>E41*F41*12-G41</f>
        <v>74897.27999999997</v>
      </c>
      <c r="H42" s="5">
        <v>139323.59</v>
      </c>
      <c r="I42" s="24">
        <f t="shared" si="2"/>
        <v>-64426.31000000003</v>
      </c>
      <c r="J42" s="68"/>
      <c r="K42" s="64"/>
      <c r="L42" s="26"/>
      <c r="M42" s="2"/>
    </row>
    <row r="43" spans="1:13" ht="15">
      <c r="A43" s="26"/>
      <c r="B43" s="49">
        <v>24</v>
      </c>
      <c r="C43" s="23" t="s">
        <v>39</v>
      </c>
      <c r="D43" s="7" t="s">
        <v>78</v>
      </c>
      <c r="E43" s="11">
        <v>3.83</v>
      </c>
      <c r="F43" s="11">
        <v>4998.6</v>
      </c>
      <c r="G43" s="12">
        <f>E43*F43*12</f>
        <v>229735.65600000002</v>
      </c>
      <c r="H43" s="19"/>
      <c r="I43" s="24">
        <f t="shared" si="2"/>
        <v>229735.65600000002</v>
      </c>
      <c r="J43" s="18">
        <v>-18862.11</v>
      </c>
      <c r="K43" s="17">
        <f>I43+J43</f>
        <v>210873.54600000003</v>
      </c>
      <c r="L43" s="26"/>
      <c r="M43" s="2"/>
    </row>
    <row r="44" spans="1:13" ht="15">
      <c r="A44" s="26"/>
      <c r="B44" s="72">
        <v>25</v>
      </c>
      <c r="C44" s="74" t="s">
        <v>40</v>
      </c>
      <c r="D44" s="7" t="s">
        <v>66</v>
      </c>
      <c r="E44" s="60">
        <v>2.67</v>
      </c>
      <c r="F44" s="60">
        <v>9987.3</v>
      </c>
      <c r="G44" s="5">
        <v>80000</v>
      </c>
      <c r="H44" s="67">
        <v>147830.21</v>
      </c>
      <c r="I44" s="67">
        <f>G44+G45-H44</f>
        <v>12169.790000000008</v>
      </c>
      <c r="J44" s="67">
        <v>-0.01</v>
      </c>
      <c r="K44" s="63">
        <f>I44+I46+J44</f>
        <v>55689.22199999996</v>
      </c>
      <c r="L44" s="26"/>
      <c r="M44" s="2"/>
    </row>
    <row r="45" spans="1:13" ht="15">
      <c r="A45" s="26"/>
      <c r="B45" s="79"/>
      <c r="C45" s="80"/>
      <c r="D45" s="7" t="s">
        <v>67</v>
      </c>
      <c r="E45" s="61"/>
      <c r="F45" s="61"/>
      <c r="G45" s="12">
        <v>80000</v>
      </c>
      <c r="H45" s="68"/>
      <c r="I45" s="68"/>
      <c r="J45" s="90"/>
      <c r="K45" s="69"/>
      <c r="L45" s="26"/>
      <c r="M45" s="2"/>
    </row>
    <row r="46" spans="1:13" ht="15">
      <c r="A46" s="26"/>
      <c r="B46" s="79"/>
      <c r="C46" s="80"/>
      <c r="D46" s="7" t="s">
        <v>6</v>
      </c>
      <c r="E46" s="62"/>
      <c r="F46" s="62"/>
      <c r="G46" s="12">
        <f>E44*F44*12-G45-G44</f>
        <v>159993.09199999995</v>
      </c>
      <c r="H46" s="19">
        <v>116473.65</v>
      </c>
      <c r="I46" s="24">
        <f t="shared" si="2"/>
        <v>43519.44199999995</v>
      </c>
      <c r="J46" s="68"/>
      <c r="K46" s="64"/>
      <c r="L46" s="26"/>
      <c r="M46" s="2"/>
    </row>
    <row r="47" spans="1:13" ht="30">
      <c r="A47" s="26"/>
      <c r="B47" s="72">
        <v>26</v>
      </c>
      <c r="C47" s="74" t="s">
        <v>15</v>
      </c>
      <c r="D47" s="10" t="s">
        <v>65</v>
      </c>
      <c r="E47" s="60">
        <v>3.14</v>
      </c>
      <c r="F47" s="60">
        <v>6321.4</v>
      </c>
      <c r="G47" s="5">
        <v>180000</v>
      </c>
      <c r="H47" s="19"/>
      <c r="I47" s="24">
        <f t="shared" si="2"/>
        <v>180000</v>
      </c>
      <c r="J47" s="67">
        <v>-24843.89</v>
      </c>
      <c r="K47" s="63">
        <f>I47+I48+I49+J47</f>
        <v>213346.462</v>
      </c>
      <c r="L47" s="26"/>
      <c r="M47" s="2"/>
    </row>
    <row r="48" spans="1:13" ht="15">
      <c r="A48" s="26"/>
      <c r="B48" s="79"/>
      <c r="C48" s="80"/>
      <c r="D48" s="7" t="s">
        <v>84</v>
      </c>
      <c r="E48" s="61"/>
      <c r="F48" s="61"/>
      <c r="G48" s="5">
        <v>22000</v>
      </c>
      <c r="H48" s="19"/>
      <c r="I48" s="24">
        <f t="shared" si="2"/>
        <v>22000</v>
      </c>
      <c r="J48" s="90"/>
      <c r="K48" s="69"/>
      <c r="L48" s="26"/>
      <c r="M48" s="2"/>
    </row>
    <row r="49" spans="1:13" ht="15">
      <c r="A49" s="26"/>
      <c r="B49" s="79"/>
      <c r="C49" s="80"/>
      <c r="D49" s="7" t="s">
        <v>85</v>
      </c>
      <c r="E49" s="62"/>
      <c r="F49" s="62"/>
      <c r="G49" s="12">
        <f>E47*F47*12-G48-G47</f>
        <v>36190.35200000001</v>
      </c>
      <c r="H49" s="19"/>
      <c r="I49" s="24">
        <f t="shared" si="2"/>
        <v>36190.35200000001</v>
      </c>
      <c r="J49" s="68"/>
      <c r="K49" s="64"/>
      <c r="L49" s="26"/>
      <c r="M49" s="2"/>
    </row>
    <row r="50" spans="1:13" ht="15" customHeight="1">
      <c r="A50" s="20"/>
      <c r="B50" s="70">
        <v>27</v>
      </c>
      <c r="C50" s="71" t="s">
        <v>61</v>
      </c>
      <c r="D50" s="10" t="s">
        <v>86</v>
      </c>
      <c r="E50" s="60">
        <v>2.4</v>
      </c>
      <c r="F50" s="60">
        <v>9566.22</v>
      </c>
      <c r="G50" s="5">
        <v>140000</v>
      </c>
      <c r="H50" s="19"/>
      <c r="I50" s="24">
        <f aca="true" t="shared" si="3" ref="I50:I63">G50-H50</f>
        <v>140000</v>
      </c>
      <c r="J50" s="67">
        <v>17430.32</v>
      </c>
      <c r="K50" s="63">
        <f>I50+I51+I52+J50</f>
        <v>168764.12599999993</v>
      </c>
      <c r="L50" s="20"/>
      <c r="M50" s="2"/>
    </row>
    <row r="51" spans="1:13" ht="30">
      <c r="A51" s="20"/>
      <c r="B51" s="70"/>
      <c r="C51" s="71"/>
      <c r="D51" s="10" t="s">
        <v>87</v>
      </c>
      <c r="E51" s="61"/>
      <c r="F51" s="61"/>
      <c r="G51" s="5">
        <v>45000</v>
      </c>
      <c r="H51" s="19"/>
      <c r="I51" s="24">
        <f t="shared" si="3"/>
        <v>45000</v>
      </c>
      <c r="J51" s="90"/>
      <c r="K51" s="69"/>
      <c r="L51" s="20"/>
      <c r="M51" s="2"/>
    </row>
    <row r="52" spans="1:13" ht="15">
      <c r="A52" s="20"/>
      <c r="B52" s="70"/>
      <c r="C52" s="71"/>
      <c r="D52" s="7" t="s">
        <v>67</v>
      </c>
      <c r="E52" s="62"/>
      <c r="F52" s="62"/>
      <c r="G52" s="12">
        <f>E50*F50*12-G51-G50</f>
        <v>90507.13599999994</v>
      </c>
      <c r="H52" s="5">
        <v>124173.33</v>
      </c>
      <c r="I52" s="24">
        <f t="shared" si="3"/>
        <v>-33666.19400000006</v>
      </c>
      <c r="J52" s="68"/>
      <c r="K52" s="64"/>
      <c r="L52" s="20"/>
      <c r="M52" s="2"/>
    </row>
    <row r="53" spans="1:13" ht="15">
      <c r="A53" s="20"/>
      <c r="B53" s="47">
        <v>28</v>
      </c>
      <c r="C53" s="22" t="s">
        <v>41</v>
      </c>
      <c r="D53" s="10" t="s">
        <v>69</v>
      </c>
      <c r="E53" s="11">
        <v>2.64</v>
      </c>
      <c r="F53" s="11">
        <v>4543.6</v>
      </c>
      <c r="G53" s="12">
        <f>E53*F53*12</f>
        <v>143941.24800000002</v>
      </c>
      <c r="H53" s="19"/>
      <c r="I53" s="24">
        <f t="shared" si="3"/>
        <v>143941.24800000002</v>
      </c>
      <c r="J53" s="18"/>
      <c r="K53" s="17">
        <f>I53+J53</f>
        <v>143941.24800000002</v>
      </c>
      <c r="L53" s="20"/>
      <c r="M53" s="2"/>
    </row>
    <row r="54" spans="1:13" ht="15" customHeight="1">
      <c r="A54" s="20"/>
      <c r="B54" s="43">
        <v>29</v>
      </c>
      <c r="C54" s="6" t="s">
        <v>42</v>
      </c>
      <c r="D54" s="7" t="s">
        <v>66</v>
      </c>
      <c r="E54" s="11">
        <v>4.01</v>
      </c>
      <c r="F54" s="11">
        <v>1767.3</v>
      </c>
      <c r="G54" s="12">
        <f>E54*F54*12</f>
        <v>85042.476</v>
      </c>
      <c r="H54" s="19"/>
      <c r="I54" s="24">
        <f t="shared" si="3"/>
        <v>85042.476</v>
      </c>
      <c r="J54" s="18">
        <v>0</v>
      </c>
      <c r="K54" s="17">
        <f>I54+J54</f>
        <v>85042.476</v>
      </c>
      <c r="L54" s="20"/>
      <c r="M54" s="2"/>
    </row>
    <row r="55" spans="1:13" ht="15">
      <c r="A55" s="20"/>
      <c r="B55" s="43">
        <v>30</v>
      </c>
      <c r="C55" s="6" t="s">
        <v>43</v>
      </c>
      <c r="D55" s="7" t="s">
        <v>66</v>
      </c>
      <c r="E55" s="11">
        <v>4.01</v>
      </c>
      <c r="F55" s="11">
        <v>1766.3</v>
      </c>
      <c r="G55" s="12">
        <f>E55*F55*12</f>
        <v>84994.356</v>
      </c>
      <c r="H55" s="19"/>
      <c r="I55" s="24">
        <f t="shared" si="3"/>
        <v>84994.356</v>
      </c>
      <c r="J55" s="18">
        <v>0.01</v>
      </c>
      <c r="K55" s="17">
        <f>I55+J55</f>
        <v>84994.366</v>
      </c>
      <c r="L55" s="20"/>
      <c r="M55" s="2"/>
    </row>
    <row r="56" spans="1:13" ht="15">
      <c r="A56" s="20"/>
      <c r="B56" s="46">
        <v>31</v>
      </c>
      <c r="C56" s="25" t="s">
        <v>44</v>
      </c>
      <c r="D56" s="7" t="s">
        <v>66</v>
      </c>
      <c r="E56" s="11">
        <v>4.07</v>
      </c>
      <c r="F56" s="11">
        <v>1742.1</v>
      </c>
      <c r="G56" s="12">
        <f>E56*F56*12</f>
        <v>85084.16399999999</v>
      </c>
      <c r="H56" s="19">
        <f>145688.82</f>
        <v>145688.82</v>
      </c>
      <c r="I56" s="24">
        <f t="shared" si="3"/>
        <v>-60604.65600000002</v>
      </c>
      <c r="J56" s="18"/>
      <c r="K56" s="17">
        <f>I56+J56</f>
        <v>-60604.65600000002</v>
      </c>
      <c r="L56" s="20"/>
      <c r="M56" s="2"/>
    </row>
    <row r="57" spans="1:13" ht="15">
      <c r="A57" s="20"/>
      <c r="B57" s="50">
        <v>32</v>
      </c>
      <c r="C57" s="25" t="s">
        <v>45</v>
      </c>
      <c r="D57" s="7" t="s">
        <v>66</v>
      </c>
      <c r="E57" s="11">
        <v>2.64</v>
      </c>
      <c r="F57" s="11">
        <v>1732.5</v>
      </c>
      <c r="G57" s="12">
        <f>E57*F57*12</f>
        <v>54885.600000000006</v>
      </c>
      <c r="H57" s="19"/>
      <c r="I57" s="24">
        <f t="shared" si="3"/>
        <v>54885.600000000006</v>
      </c>
      <c r="J57" s="18"/>
      <c r="K57" s="17">
        <f>I57+J57</f>
        <v>54885.600000000006</v>
      </c>
      <c r="L57" s="20"/>
      <c r="M57" s="2"/>
    </row>
    <row r="58" spans="1:13" ht="15">
      <c r="A58" s="20"/>
      <c r="B58" s="82">
        <v>33</v>
      </c>
      <c r="C58" s="71" t="s">
        <v>46</v>
      </c>
      <c r="D58" s="7" t="s">
        <v>66</v>
      </c>
      <c r="E58" s="60">
        <v>2.64</v>
      </c>
      <c r="F58" s="60">
        <v>6079.5</v>
      </c>
      <c r="G58" s="5">
        <v>80000</v>
      </c>
      <c r="H58" s="19"/>
      <c r="I58" s="24">
        <f t="shared" si="3"/>
        <v>80000</v>
      </c>
      <c r="J58" s="67"/>
      <c r="K58" s="63">
        <f>I58+I59+I60+J58</f>
        <v>148523.05</v>
      </c>
      <c r="L58" s="20"/>
      <c r="M58" s="2"/>
    </row>
    <row r="59" spans="1:13" ht="15">
      <c r="A59" s="20"/>
      <c r="B59" s="82"/>
      <c r="C59" s="71"/>
      <c r="D59" s="7" t="s">
        <v>67</v>
      </c>
      <c r="E59" s="61"/>
      <c r="F59" s="61"/>
      <c r="G59" s="5">
        <v>80000</v>
      </c>
      <c r="H59" s="19"/>
      <c r="I59" s="24">
        <f t="shared" si="3"/>
        <v>80000</v>
      </c>
      <c r="J59" s="90"/>
      <c r="K59" s="69"/>
      <c r="L59" s="20"/>
      <c r="M59" s="2"/>
    </row>
    <row r="60" spans="1:13" ht="15">
      <c r="A60" s="20"/>
      <c r="B60" s="82"/>
      <c r="C60" s="71"/>
      <c r="D60" s="7" t="s">
        <v>108</v>
      </c>
      <c r="E60" s="62"/>
      <c r="F60" s="62"/>
      <c r="G60" s="12">
        <f>E58*F58*12-G59-G58</f>
        <v>32598.559999999998</v>
      </c>
      <c r="H60" s="5">
        <v>44075.51</v>
      </c>
      <c r="I60" s="24">
        <f t="shared" si="3"/>
        <v>-11476.950000000004</v>
      </c>
      <c r="J60" s="68"/>
      <c r="K60" s="64"/>
      <c r="L60" s="20"/>
      <c r="M60" s="2"/>
    </row>
    <row r="61" spans="1:13" ht="15">
      <c r="A61" s="20"/>
      <c r="B61" s="43">
        <v>34</v>
      </c>
      <c r="C61" s="6" t="s">
        <v>7</v>
      </c>
      <c r="D61" s="10" t="s">
        <v>88</v>
      </c>
      <c r="E61" s="11">
        <v>6.94</v>
      </c>
      <c r="F61" s="11">
        <v>3240.5</v>
      </c>
      <c r="G61" s="12">
        <f>E61*F61*12</f>
        <v>269868.83999999997</v>
      </c>
      <c r="H61" s="5">
        <v>251092.3</v>
      </c>
      <c r="I61" s="24">
        <f t="shared" si="3"/>
        <v>18776.53999999998</v>
      </c>
      <c r="J61" s="18">
        <v>0</v>
      </c>
      <c r="K61" s="17">
        <f>I61+J61</f>
        <v>18776.53999999998</v>
      </c>
      <c r="L61" s="20"/>
      <c r="M61" s="2"/>
    </row>
    <row r="62" spans="1:13" ht="15">
      <c r="A62" s="20"/>
      <c r="B62" s="72">
        <v>35</v>
      </c>
      <c r="C62" s="74" t="s">
        <v>8</v>
      </c>
      <c r="D62" s="10" t="s">
        <v>89</v>
      </c>
      <c r="E62" s="60">
        <v>5.32</v>
      </c>
      <c r="F62" s="60">
        <v>3211.8</v>
      </c>
      <c r="G62" s="12">
        <v>120041.31</v>
      </c>
      <c r="H62" s="19"/>
      <c r="I62" s="24">
        <f t="shared" si="3"/>
        <v>120041.31</v>
      </c>
      <c r="J62" s="67">
        <v>0</v>
      </c>
      <c r="K62" s="63">
        <f>I62+I63+J62</f>
        <v>132365.25200000004</v>
      </c>
      <c r="L62" s="20"/>
      <c r="M62" s="2"/>
    </row>
    <row r="63" spans="1:13" ht="15">
      <c r="A63" s="20"/>
      <c r="B63" s="73"/>
      <c r="C63" s="75"/>
      <c r="D63" s="7" t="s">
        <v>67</v>
      </c>
      <c r="E63" s="62"/>
      <c r="F63" s="62"/>
      <c r="G63" s="12">
        <f>E62*F62*12-G62</f>
        <v>85000.00200000004</v>
      </c>
      <c r="H63" s="19">
        <f>165185.06-92509</f>
        <v>72676.06</v>
      </c>
      <c r="I63" s="24">
        <f t="shared" si="3"/>
        <v>12323.94200000004</v>
      </c>
      <c r="J63" s="68"/>
      <c r="K63" s="64"/>
      <c r="L63" s="20"/>
      <c r="M63" s="2"/>
    </row>
    <row r="64" spans="1:13" ht="15">
      <c r="A64" s="20"/>
      <c r="B64" s="84">
        <v>36</v>
      </c>
      <c r="C64" s="74" t="s">
        <v>9</v>
      </c>
      <c r="D64" s="7" t="s">
        <v>66</v>
      </c>
      <c r="E64" s="21">
        <v>2.64</v>
      </c>
      <c r="F64" s="21">
        <v>2496.1</v>
      </c>
      <c r="G64" s="12">
        <f>E64*F64*12</f>
        <v>79076.448</v>
      </c>
      <c r="H64" s="65">
        <v>154430.99</v>
      </c>
      <c r="I64" s="67">
        <f>G64+G65-H64</f>
        <v>-75354.54199999999</v>
      </c>
      <c r="J64" s="67">
        <v>11743.52</v>
      </c>
      <c r="K64" s="63">
        <f>I64+J64</f>
        <v>-63611.02199999998</v>
      </c>
      <c r="L64" s="20"/>
      <c r="M64" s="2"/>
    </row>
    <row r="65" spans="1:13" ht="15">
      <c r="A65" s="20"/>
      <c r="B65" s="85"/>
      <c r="C65" s="75"/>
      <c r="D65" s="7" t="s">
        <v>67</v>
      </c>
      <c r="E65" s="21"/>
      <c r="F65" s="21"/>
      <c r="G65" s="12"/>
      <c r="H65" s="66"/>
      <c r="I65" s="68"/>
      <c r="J65" s="68"/>
      <c r="K65" s="78"/>
      <c r="L65" s="20"/>
      <c r="M65" s="2"/>
    </row>
    <row r="66" spans="1:13" ht="15">
      <c r="A66" s="20"/>
      <c r="B66" s="70">
        <v>37</v>
      </c>
      <c r="C66" s="71" t="s">
        <v>10</v>
      </c>
      <c r="D66" s="7" t="s">
        <v>66</v>
      </c>
      <c r="E66" s="58">
        <v>4.34</v>
      </c>
      <c r="F66" s="58">
        <v>4795.76</v>
      </c>
      <c r="G66" s="5">
        <v>80000</v>
      </c>
      <c r="H66" s="65">
        <v>159937.98</v>
      </c>
      <c r="I66" s="67">
        <f>G66+G67-H66</f>
        <v>62.01999999998952</v>
      </c>
      <c r="J66" s="67">
        <v>10.01</v>
      </c>
      <c r="K66" s="63">
        <f>I66+I68+J66</f>
        <v>89835.21079999996</v>
      </c>
      <c r="L66" s="20"/>
      <c r="M66" s="2"/>
    </row>
    <row r="67" spans="1:13" ht="15">
      <c r="A67" s="20"/>
      <c r="B67" s="70"/>
      <c r="C67" s="71"/>
      <c r="D67" s="7" t="s">
        <v>67</v>
      </c>
      <c r="E67" s="83"/>
      <c r="F67" s="83"/>
      <c r="G67" s="5">
        <v>80000</v>
      </c>
      <c r="H67" s="66"/>
      <c r="I67" s="68"/>
      <c r="J67" s="90"/>
      <c r="K67" s="69"/>
      <c r="L67" s="20"/>
      <c r="M67" s="2"/>
    </row>
    <row r="68" spans="1:13" ht="15">
      <c r="A68" s="20"/>
      <c r="B68" s="70"/>
      <c r="C68" s="71"/>
      <c r="D68" s="7" t="s">
        <v>90</v>
      </c>
      <c r="E68" s="59"/>
      <c r="F68" s="59"/>
      <c r="G68" s="12">
        <f>E66*F66*12-G67-G66</f>
        <v>89763.18079999997</v>
      </c>
      <c r="H68" s="19"/>
      <c r="I68" s="24">
        <f aca="true" t="shared" si="4" ref="I68:I102">G68-H68</f>
        <v>89763.18079999997</v>
      </c>
      <c r="J68" s="68"/>
      <c r="K68" s="64"/>
      <c r="L68" s="20"/>
      <c r="M68" s="2"/>
    </row>
    <row r="69" spans="1:13" ht="15" customHeight="1">
      <c r="A69" s="20"/>
      <c r="B69" s="70">
        <v>38</v>
      </c>
      <c r="C69" s="71" t="s">
        <v>11</v>
      </c>
      <c r="D69" s="7" t="s">
        <v>67</v>
      </c>
      <c r="E69" s="60">
        <v>4.22</v>
      </c>
      <c r="F69" s="60">
        <v>3219.8</v>
      </c>
      <c r="G69" s="5">
        <v>85000</v>
      </c>
      <c r="H69" s="19"/>
      <c r="I69" s="24">
        <f t="shared" si="4"/>
        <v>85000</v>
      </c>
      <c r="J69" s="67">
        <v>66841.38</v>
      </c>
      <c r="K69" s="63">
        <f>I69+I70+J69</f>
        <v>229892.05200000003</v>
      </c>
      <c r="L69" s="20"/>
      <c r="M69" s="2"/>
    </row>
    <row r="70" spans="1:13" ht="15">
      <c r="A70" s="20"/>
      <c r="B70" s="70"/>
      <c r="C70" s="71"/>
      <c r="D70" s="7" t="s">
        <v>6</v>
      </c>
      <c r="E70" s="62"/>
      <c r="F70" s="62"/>
      <c r="G70" s="12">
        <f>E69*F69*12-G69</f>
        <v>78050.67200000002</v>
      </c>
      <c r="H70" s="19"/>
      <c r="I70" s="24">
        <f t="shared" si="4"/>
        <v>78050.67200000002</v>
      </c>
      <c r="J70" s="68"/>
      <c r="K70" s="64"/>
      <c r="L70" s="20"/>
      <c r="M70" s="2"/>
    </row>
    <row r="71" spans="1:13" ht="15">
      <c r="A71" s="20"/>
      <c r="B71" s="70">
        <v>39</v>
      </c>
      <c r="C71" s="71" t="s">
        <v>12</v>
      </c>
      <c r="D71" s="7" t="s">
        <v>91</v>
      </c>
      <c r="E71" s="60">
        <v>4.96</v>
      </c>
      <c r="F71" s="60">
        <v>3696.67</v>
      </c>
      <c r="G71" s="5">
        <v>22000</v>
      </c>
      <c r="H71" s="19"/>
      <c r="I71" s="24">
        <f t="shared" si="4"/>
        <v>22000</v>
      </c>
      <c r="J71" s="67">
        <v>-0.01</v>
      </c>
      <c r="K71" s="63">
        <f>I71+I72+I73+I74+J71</f>
        <v>220025.78839999996</v>
      </c>
      <c r="L71" s="20"/>
      <c r="M71" s="2"/>
    </row>
    <row r="72" spans="1:13" ht="15">
      <c r="A72" s="20"/>
      <c r="B72" s="70"/>
      <c r="C72" s="71"/>
      <c r="D72" s="7" t="s">
        <v>92</v>
      </c>
      <c r="E72" s="61"/>
      <c r="F72" s="61"/>
      <c r="G72" s="5">
        <v>60000</v>
      </c>
      <c r="H72" s="19"/>
      <c r="I72" s="24">
        <f t="shared" si="4"/>
        <v>60000</v>
      </c>
      <c r="J72" s="90"/>
      <c r="K72" s="69"/>
      <c r="L72" s="20"/>
      <c r="M72" s="2"/>
    </row>
    <row r="73" spans="1:13" ht="15">
      <c r="A73" s="20"/>
      <c r="B73" s="70"/>
      <c r="C73" s="71"/>
      <c r="D73" s="7" t="s">
        <v>93</v>
      </c>
      <c r="E73" s="61"/>
      <c r="F73" s="61"/>
      <c r="G73" s="5">
        <v>60000</v>
      </c>
      <c r="H73" s="19"/>
      <c r="I73" s="24">
        <f t="shared" si="4"/>
        <v>60000</v>
      </c>
      <c r="J73" s="90"/>
      <c r="K73" s="69"/>
      <c r="L73" s="20"/>
      <c r="M73" s="2"/>
    </row>
    <row r="74" spans="1:13" ht="15">
      <c r="A74" s="20"/>
      <c r="B74" s="70"/>
      <c r="C74" s="71"/>
      <c r="D74" s="7" t="s">
        <v>94</v>
      </c>
      <c r="E74" s="62"/>
      <c r="F74" s="62"/>
      <c r="G74" s="12">
        <f>E71*F71*12-G73-G72-G71</f>
        <v>78025.79839999997</v>
      </c>
      <c r="H74" s="19"/>
      <c r="I74" s="24">
        <f t="shared" si="4"/>
        <v>78025.79839999997</v>
      </c>
      <c r="J74" s="68"/>
      <c r="K74" s="64"/>
      <c r="L74" s="20"/>
      <c r="M74" s="2"/>
    </row>
    <row r="75" spans="1:13" ht="15">
      <c r="A75" s="20"/>
      <c r="B75" s="49">
        <v>40</v>
      </c>
      <c r="C75" s="23" t="s">
        <v>13</v>
      </c>
      <c r="D75" s="7" t="s">
        <v>95</v>
      </c>
      <c r="E75" s="11">
        <v>5.48</v>
      </c>
      <c r="F75" s="11">
        <v>4869</v>
      </c>
      <c r="G75" s="12">
        <f>E75*F75*12</f>
        <v>320185.44000000006</v>
      </c>
      <c r="H75" s="19"/>
      <c r="I75" s="24">
        <f t="shared" si="4"/>
        <v>320185.44000000006</v>
      </c>
      <c r="J75" s="18"/>
      <c r="K75" s="17">
        <f>I75+J75</f>
        <v>320185.44000000006</v>
      </c>
      <c r="L75" s="20"/>
      <c r="M75" s="2"/>
    </row>
    <row r="76" spans="1:13" ht="15.75" customHeight="1">
      <c r="A76" s="20"/>
      <c r="B76" s="72">
        <v>41</v>
      </c>
      <c r="C76" s="74" t="s">
        <v>14</v>
      </c>
      <c r="D76" s="7" t="s">
        <v>66</v>
      </c>
      <c r="E76" s="60">
        <v>5.89</v>
      </c>
      <c r="F76" s="60">
        <v>3327.61</v>
      </c>
      <c r="G76" s="5">
        <v>80000</v>
      </c>
      <c r="H76" s="67">
        <v>127761.12</v>
      </c>
      <c r="I76" s="67">
        <f>G76+G77-H76</f>
        <v>32238.880000000005</v>
      </c>
      <c r="J76" s="67">
        <v>0.01</v>
      </c>
      <c r="K76" s="63">
        <f>I76+I78+I79+J76</f>
        <v>107434.36479999997</v>
      </c>
      <c r="L76" s="20"/>
      <c r="M76" s="2"/>
    </row>
    <row r="77" spans="1:13" ht="15.75" customHeight="1">
      <c r="A77" s="20"/>
      <c r="B77" s="79"/>
      <c r="C77" s="80"/>
      <c r="D77" s="7" t="s">
        <v>67</v>
      </c>
      <c r="E77" s="61"/>
      <c r="F77" s="61"/>
      <c r="G77" s="5">
        <v>80000</v>
      </c>
      <c r="H77" s="68"/>
      <c r="I77" s="68"/>
      <c r="J77" s="90"/>
      <c r="K77" s="69"/>
      <c r="L77" s="20"/>
      <c r="M77" s="2"/>
    </row>
    <row r="78" spans="1:13" ht="15.75" customHeight="1">
      <c r="A78" s="20"/>
      <c r="B78" s="79"/>
      <c r="C78" s="80"/>
      <c r="D78" s="7" t="s">
        <v>92</v>
      </c>
      <c r="E78" s="61"/>
      <c r="F78" s="61"/>
      <c r="G78" s="5">
        <v>37500</v>
      </c>
      <c r="H78" s="19"/>
      <c r="I78" s="24">
        <f t="shared" si="4"/>
        <v>37500</v>
      </c>
      <c r="J78" s="90"/>
      <c r="K78" s="69"/>
      <c r="L78" s="20"/>
      <c r="M78" s="2"/>
    </row>
    <row r="79" spans="1:13" ht="15.75" customHeight="1">
      <c r="A79" s="20"/>
      <c r="B79" s="73"/>
      <c r="C79" s="75"/>
      <c r="D79" s="7" t="s">
        <v>93</v>
      </c>
      <c r="E79" s="62"/>
      <c r="F79" s="62"/>
      <c r="G79" s="12">
        <f>E76*F76*12-G78-G77-G76</f>
        <v>37695.47479999997</v>
      </c>
      <c r="H79" s="19"/>
      <c r="I79" s="24">
        <f t="shared" si="4"/>
        <v>37695.47479999997</v>
      </c>
      <c r="J79" s="68"/>
      <c r="K79" s="64"/>
      <c r="L79" s="20"/>
      <c r="M79" s="2"/>
    </row>
    <row r="80" spans="1:13" ht="15.75" customHeight="1">
      <c r="A80" s="20"/>
      <c r="B80" s="84">
        <v>42</v>
      </c>
      <c r="C80" s="74" t="s">
        <v>47</v>
      </c>
      <c r="D80" s="7" t="s">
        <v>66</v>
      </c>
      <c r="E80" s="58">
        <v>2.64</v>
      </c>
      <c r="F80" s="58">
        <v>3798.4</v>
      </c>
      <c r="G80" s="16">
        <v>85000</v>
      </c>
      <c r="H80" s="19"/>
      <c r="I80" s="24">
        <f t="shared" si="4"/>
        <v>85000</v>
      </c>
      <c r="J80" s="67">
        <v>0.01</v>
      </c>
      <c r="K80" s="63">
        <f>I80+I81+J80</f>
        <v>120333.322</v>
      </c>
      <c r="L80" s="20"/>
      <c r="M80" s="2"/>
    </row>
    <row r="81" spans="1:13" ht="15.75" customHeight="1">
      <c r="A81" s="20"/>
      <c r="B81" s="85"/>
      <c r="C81" s="75"/>
      <c r="D81" s="7" t="s">
        <v>101</v>
      </c>
      <c r="E81" s="59"/>
      <c r="F81" s="59"/>
      <c r="G81" s="12">
        <f>E80*F80*12-G80</f>
        <v>35333.312000000005</v>
      </c>
      <c r="H81" s="19"/>
      <c r="I81" s="24">
        <f t="shared" si="4"/>
        <v>35333.312000000005</v>
      </c>
      <c r="J81" s="68"/>
      <c r="K81" s="64"/>
      <c r="L81" s="20"/>
      <c r="M81" s="2"/>
    </row>
    <row r="82" spans="1:13" ht="30">
      <c r="A82" s="20"/>
      <c r="B82" s="50">
        <v>43</v>
      </c>
      <c r="C82" s="25" t="s">
        <v>48</v>
      </c>
      <c r="D82" s="10" t="s">
        <v>102</v>
      </c>
      <c r="E82" s="13">
        <v>4.85</v>
      </c>
      <c r="F82" s="13">
        <v>5152.47</v>
      </c>
      <c r="G82" s="12">
        <f>E82*F82*12</f>
        <v>299873.75399999996</v>
      </c>
      <c r="H82" s="19"/>
      <c r="I82" s="24">
        <f t="shared" si="4"/>
        <v>299873.75399999996</v>
      </c>
      <c r="J82" s="18">
        <v>-0.04</v>
      </c>
      <c r="K82" s="17">
        <f>I82+J82</f>
        <v>299873.714</v>
      </c>
      <c r="L82" s="20"/>
      <c r="M82" s="2"/>
    </row>
    <row r="83" spans="1:13" ht="15">
      <c r="A83" s="20"/>
      <c r="B83" s="43">
        <v>44</v>
      </c>
      <c r="C83" s="6" t="s">
        <v>49</v>
      </c>
      <c r="D83" s="7" t="s">
        <v>66</v>
      </c>
      <c r="E83" s="11">
        <v>3.71</v>
      </c>
      <c r="F83" s="11">
        <v>1910.5</v>
      </c>
      <c r="G83" s="12">
        <f>E83*F83*12</f>
        <v>85055.45999999999</v>
      </c>
      <c r="H83" s="19"/>
      <c r="I83" s="24">
        <f t="shared" si="4"/>
        <v>85055.45999999999</v>
      </c>
      <c r="J83" s="18">
        <v>21952</v>
      </c>
      <c r="K83" s="17">
        <f>I83+J83</f>
        <v>107007.45999999999</v>
      </c>
      <c r="L83" s="20"/>
      <c r="M83" s="2"/>
    </row>
    <row r="84" spans="1:13" ht="15">
      <c r="A84" s="20"/>
      <c r="B84" s="50">
        <v>45</v>
      </c>
      <c r="C84" s="25" t="s">
        <v>50</v>
      </c>
      <c r="D84" s="7" t="s">
        <v>78</v>
      </c>
      <c r="E84" s="52">
        <v>2.64</v>
      </c>
      <c r="F84" s="53">
        <v>6943.6</v>
      </c>
      <c r="G84" s="12">
        <f>E84*F84*12</f>
        <v>219973.24800000002</v>
      </c>
      <c r="H84" s="19"/>
      <c r="I84" s="24">
        <f t="shared" si="4"/>
        <v>219973.24800000002</v>
      </c>
      <c r="J84" s="18"/>
      <c r="K84" s="17">
        <f>I84+J84</f>
        <v>219973.24800000002</v>
      </c>
      <c r="L84" s="20"/>
      <c r="M84" s="2"/>
    </row>
    <row r="85" spans="1:13" ht="15">
      <c r="A85" s="20"/>
      <c r="B85" s="72">
        <v>46</v>
      </c>
      <c r="C85" s="74" t="s">
        <v>51</v>
      </c>
      <c r="D85" s="7" t="s">
        <v>96</v>
      </c>
      <c r="E85" s="60">
        <v>6.51</v>
      </c>
      <c r="F85" s="60">
        <v>2302.6</v>
      </c>
      <c r="G85" s="5">
        <v>142000</v>
      </c>
      <c r="H85" s="48">
        <v>118114.12</v>
      </c>
      <c r="I85" s="24">
        <f t="shared" si="4"/>
        <v>23885.880000000005</v>
      </c>
      <c r="J85" s="67">
        <v>-0.01</v>
      </c>
      <c r="K85" s="63">
        <f>I85+I86+J85</f>
        <v>31716.452</v>
      </c>
      <c r="L85" s="20"/>
      <c r="M85" s="2"/>
    </row>
    <row r="86" spans="1:13" ht="30">
      <c r="A86" s="20"/>
      <c r="B86" s="73"/>
      <c r="C86" s="75"/>
      <c r="D86" s="54" t="s">
        <v>97</v>
      </c>
      <c r="E86" s="62"/>
      <c r="F86" s="62"/>
      <c r="G86" s="12">
        <f>E85*F85*12-G85</f>
        <v>37879.111999999994</v>
      </c>
      <c r="H86" s="48">
        <v>30048.53</v>
      </c>
      <c r="I86" s="24">
        <f t="shared" si="4"/>
        <v>7830.581999999995</v>
      </c>
      <c r="J86" s="68"/>
      <c r="K86" s="64"/>
      <c r="L86" s="20"/>
      <c r="M86" s="2"/>
    </row>
    <row r="87" spans="1:13" ht="30">
      <c r="A87" s="20"/>
      <c r="B87" s="46">
        <v>47</v>
      </c>
      <c r="C87" s="9" t="s">
        <v>52</v>
      </c>
      <c r="D87" s="10" t="s">
        <v>65</v>
      </c>
      <c r="E87" s="11">
        <v>3.74</v>
      </c>
      <c r="F87" s="11">
        <v>2272.3</v>
      </c>
      <c r="G87" s="12">
        <f>E87*F87*12</f>
        <v>101980.82400000002</v>
      </c>
      <c r="H87" s="19"/>
      <c r="I87" s="24">
        <f t="shared" si="4"/>
        <v>101980.82400000002</v>
      </c>
      <c r="J87" s="18">
        <v>2282.22</v>
      </c>
      <c r="K87" s="17">
        <f>I87+J87</f>
        <v>104263.04400000002</v>
      </c>
      <c r="L87" s="20"/>
      <c r="M87" s="2"/>
    </row>
    <row r="88" spans="1:13" ht="15">
      <c r="A88" s="20"/>
      <c r="B88" s="43">
        <v>48</v>
      </c>
      <c r="C88" s="6" t="s">
        <v>53</v>
      </c>
      <c r="D88" s="7" t="s">
        <v>66</v>
      </c>
      <c r="E88" s="11">
        <v>3.07</v>
      </c>
      <c r="F88" s="11">
        <v>2310.1</v>
      </c>
      <c r="G88" s="12">
        <f>E88*F88*12</f>
        <v>85104.084</v>
      </c>
      <c r="H88" s="19"/>
      <c r="I88" s="24">
        <f t="shared" si="4"/>
        <v>85104.084</v>
      </c>
      <c r="J88" s="18">
        <v>35996.7</v>
      </c>
      <c r="K88" s="17">
        <f>I88+J88</f>
        <v>121100.784</v>
      </c>
      <c r="L88" s="20"/>
      <c r="M88" s="2"/>
    </row>
    <row r="89" spans="1:13" ht="15">
      <c r="A89" s="20"/>
      <c r="B89" s="72">
        <v>49</v>
      </c>
      <c r="C89" s="74" t="s">
        <v>54</v>
      </c>
      <c r="D89" s="7" t="s">
        <v>67</v>
      </c>
      <c r="E89" s="60">
        <v>4.54</v>
      </c>
      <c r="F89" s="60">
        <v>6079.95</v>
      </c>
      <c r="G89" s="5">
        <v>85000</v>
      </c>
      <c r="H89" s="19"/>
      <c r="I89" s="24">
        <f t="shared" si="4"/>
        <v>85000</v>
      </c>
      <c r="J89" s="67">
        <v>-43790.93</v>
      </c>
      <c r="K89" s="63">
        <f>I89+I90+I91+J89</f>
        <v>80905.83599999998</v>
      </c>
      <c r="L89" s="20"/>
      <c r="M89" s="2"/>
    </row>
    <row r="90" spans="1:13" ht="15">
      <c r="A90" s="20"/>
      <c r="B90" s="79"/>
      <c r="C90" s="80"/>
      <c r="D90" s="7" t="s">
        <v>85</v>
      </c>
      <c r="E90" s="61"/>
      <c r="F90" s="61"/>
      <c r="G90" s="5">
        <v>36000</v>
      </c>
      <c r="H90" s="19"/>
      <c r="I90" s="24">
        <f t="shared" si="4"/>
        <v>36000</v>
      </c>
      <c r="J90" s="90"/>
      <c r="K90" s="69"/>
      <c r="L90" s="20"/>
      <c r="M90" s="2"/>
    </row>
    <row r="91" spans="1:13" ht="15">
      <c r="A91" s="20"/>
      <c r="B91" s="73"/>
      <c r="C91" s="75"/>
      <c r="D91" s="7" t="s">
        <v>98</v>
      </c>
      <c r="E91" s="62"/>
      <c r="F91" s="62"/>
      <c r="G91" s="12">
        <f>E89*F89*12-G90-G89</f>
        <v>210235.67599999998</v>
      </c>
      <c r="H91" s="48">
        <v>206538.91</v>
      </c>
      <c r="I91" s="24">
        <f t="shared" si="4"/>
        <v>3696.765999999974</v>
      </c>
      <c r="J91" s="68"/>
      <c r="K91" s="64"/>
      <c r="L91" s="20"/>
      <c r="M91" s="2"/>
    </row>
    <row r="92" spans="1:13" ht="30">
      <c r="A92" s="20"/>
      <c r="B92" s="46">
        <v>50</v>
      </c>
      <c r="C92" s="25" t="s">
        <v>55</v>
      </c>
      <c r="D92" s="10" t="s">
        <v>65</v>
      </c>
      <c r="E92" s="11">
        <v>4.89</v>
      </c>
      <c r="F92" s="11">
        <v>5115.7</v>
      </c>
      <c r="G92" s="12">
        <f>E92*F92*12</f>
        <v>300189.27599999995</v>
      </c>
      <c r="H92" s="19"/>
      <c r="I92" s="24">
        <f t="shared" si="4"/>
        <v>300189.27599999995</v>
      </c>
      <c r="J92" s="18"/>
      <c r="K92" s="17">
        <f>I92+J92</f>
        <v>300189.27599999995</v>
      </c>
      <c r="L92" s="20"/>
      <c r="M92" s="2"/>
    </row>
    <row r="93" spans="1:13" ht="15">
      <c r="A93" s="20"/>
      <c r="B93" s="70">
        <v>51</v>
      </c>
      <c r="C93" s="71" t="s">
        <v>56</v>
      </c>
      <c r="D93" s="7" t="s">
        <v>94</v>
      </c>
      <c r="E93" s="60">
        <v>2.96</v>
      </c>
      <c r="F93" s="60">
        <v>6392.7</v>
      </c>
      <c r="G93" s="5">
        <v>80000</v>
      </c>
      <c r="H93" s="19"/>
      <c r="I93" s="24">
        <f t="shared" si="4"/>
        <v>80000</v>
      </c>
      <c r="J93" s="67"/>
      <c r="K93" s="63">
        <f>I93+I94+I95+J93</f>
        <v>227068.704</v>
      </c>
      <c r="L93" s="20"/>
      <c r="M93" s="2"/>
    </row>
    <row r="94" spans="1:13" ht="15">
      <c r="A94" s="20"/>
      <c r="B94" s="70"/>
      <c r="C94" s="71"/>
      <c r="D94" s="55" t="s">
        <v>78</v>
      </c>
      <c r="E94" s="61"/>
      <c r="F94" s="61"/>
      <c r="G94" s="5">
        <v>135000</v>
      </c>
      <c r="H94" s="19"/>
      <c r="I94" s="24">
        <f t="shared" si="4"/>
        <v>135000</v>
      </c>
      <c r="J94" s="90"/>
      <c r="K94" s="69"/>
      <c r="L94" s="20"/>
      <c r="M94" s="2"/>
    </row>
    <row r="95" spans="1:13" ht="15">
      <c r="A95" s="20"/>
      <c r="B95" s="70"/>
      <c r="C95" s="71"/>
      <c r="D95" s="7" t="s">
        <v>84</v>
      </c>
      <c r="E95" s="62"/>
      <c r="F95" s="62"/>
      <c r="G95" s="12">
        <f>E93*F93*12-G94-G93</f>
        <v>12068.703999999998</v>
      </c>
      <c r="H95" s="19"/>
      <c r="I95" s="24">
        <f t="shared" si="4"/>
        <v>12068.703999999998</v>
      </c>
      <c r="J95" s="68"/>
      <c r="K95" s="64"/>
      <c r="L95" s="20"/>
      <c r="M95" s="2"/>
    </row>
    <row r="96" spans="1:13" ht="15">
      <c r="A96" s="20"/>
      <c r="B96" s="72">
        <v>52</v>
      </c>
      <c r="C96" s="74" t="s">
        <v>57</v>
      </c>
      <c r="D96" s="7" t="s">
        <v>66</v>
      </c>
      <c r="E96" s="60">
        <v>3.98</v>
      </c>
      <c r="F96" s="60">
        <v>3352.3</v>
      </c>
      <c r="G96" s="5">
        <v>80000</v>
      </c>
      <c r="H96" s="19"/>
      <c r="I96" s="24">
        <f t="shared" si="4"/>
        <v>80000</v>
      </c>
      <c r="J96" s="67"/>
      <c r="K96" s="63">
        <f>I96+I97+J96</f>
        <v>160105.848</v>
      </c>
      <c r="L96" s="20"/>
      <c r="M96" s="2"/>
    </row>
    <row r="97" spans="1:13" ht="15">
      <c r="A97" s="20"/>
      <c r="B97" s="73"/>
      <c r="C97" s="75"/>
      <c r="D97" s="7" t="s">
        <v>67</v>
      </c>
      <c r="E97" s="62"/>
      <c r="F97" s="62"/>
      <c r="G97" s="12">
        <f>E96*F96*12-G96</f>
        <v>80105.848</v>
      </c>
      <c r="H97" s="19"/>
      <c r="I97" s="24">
        <f t="shared" si="4"/>
        <v>80105.848</v>
      </c>
      <c r="J97" s="68"/>
      <c r="K97" s="64"/>
      <c r="L97" s="20"/>
      <c r="M97" s="2"/>
    </row>
    <row r="98" spans="1:13" ht="15.75">
      <c r="A98" s="20"/>
      <c r="B98" s="84">
        <v>53</v>
      </c>
      <c r="C98" s="74" t="s">
        <v>58</v>
      </c>
      <c r="D98" s="8" t="s">
        <v>67</v>
      </c>
      <c r="E98" s="60">
        <v>2.64</v>
      </c>
      <c r="F98" s="60">
        <v>5588.63</v>
      </c>
      <c r="G98" s="5">
        <v>85000</v>
      </c>
      <c r="H98" s="19">
        <f>227083.35-96996.28</f>
        <v>130087.07</v>
      </c>
      <c r="I98" s="24">
        <f t="shared" si="4"/>
        <v>-45087.07000000001</v>
      </c>
      <c r="J98" s="67">
        <v>0</v>
      </c>
      <c r="K98" s="63">
        <f>I98+I99+J98</f>
        <v>-45968.0316</v>
      </c>
      <c r="L98" s="20"/>
      <c r="M98" s="2"/>
    </row>
    <row r="99" spans="1:13" ht="15.75">
      <c r="A99" s="20"/>
      <c r="B99" s="85"/>
      <c r="C99" s="75"/>
      <c r="D99" s="8" t="s">
        <v>99</v>
      </c>
      <c r="E99" s="62"/>
      <c r="F99" s="62"/>
      <c r="G99" s="12">
        <f>E98*F98*12-G98</f>
        <v>92047.7984</v>
      </c>
      <c r="H99" s="19">
        <v>92928.76</v>
      </c>
      <c r="I99" s="24">
        <f t="shared" si="4"/>
        <v>-880.9615999999951</v>
      </c>
      <c r="J99" s="68"/>
      <c r="K99" s="64"/>
      <c r="L99" s="20"/>
      <c r="M99" s="2"/>
    </row>
    <row r="100" spans="1:13" ht="15.75">
      <c r="A100" s="20"/>
      <c r="B100" s="70">
        <v>54</v>
      </c>
      <c r="C100" s="71" t="s">
        <v>59</v>
      </c>
      <c r="D100" s="8" t="s">
        <v>100</v>
      </c>
      <c r="E100" s="60">
        <v>2.88</v>
      </c>
      <c r="F100" s="60">
        <v>6934.65</v>
      </c>
      <c r="G100" s="5">
        <v>65000</v>
      </c>
      <c r="H100" s="19">
        <v>91172.56</v>
      </c>
      <c r="I100" s="24">
        <f t="shared" si="4"/>
        <v>-26172.559999999998</v>
      </c>
      <c r="J100" s="67">
        <v>3917.87</v>
      </c>
      <c r="K100" s="63">
        <f>I100+I101+I102+J100</f>
        <v>46424.57399999996</v>
      </c>
      <c r="L100" s="20"/>
      <c r="M100" s="2"/>
    </row>
    <row r="101" spans="1:13" ht="15.75">
      <c r="A101" s="20"/>
      <c r="B101" s="70"/>
      <c r="C101" s="71"/>
      <c r="D101" s="8" t="s">
        <v>66</v>
      </c>
      <c r="E101" s="61"/>
      <c r="F101" s="61"/>
      <c r="G101" s="5">
        <v>85000</v>
      </c>
      <c r="H101" s="19">
        <f>105982.24</f>
        <v>105982.24</v>
      </c>
      <c r="I101" s="24">
        <f t="shared" si="4"/>
        <v>-20982.240000000005</v>
      </c>
      <c r="J101" s="90"/>
      <c r="K101" s="69"/>
      <c r="L101" s="20"/>
      <c r="M101" s="2"/>
    </row>
    <row r="102" spans="1:13" ht="15.75">
      <c r="A102" s="20"/>
      <c r="B102" s="70"/>
      <c r="C102" s="71"/>
      <c r="D102" s="8" t="s">
        <v>6</v>
      </c>
      <c r="E102" s="62"/>
      <c r="F102" s="62"/>
      <c r="G102" s="12">
        <f>E100*F100*12-G101-G100</f>
        <v>89661.50399999996</v>
      </c>
      <c r="H102" s="19"/>
      <c r="I102" s="24">
        <f t="shared" si="4"/>
        <v>89661.50399999996</v>
      </c>
      <c r="J102" s="68"/>
      <c r="K102" s="64"/>
      <c r="L102" s="20"/>
      <c r="M102" s="2"/>
    </row>
    <row r="103" spans="1:13" ht="15.75">
      <c r="A103" s="20"/>
      <c r="B103" s="82">
        <v>55</v>
      </c>
      <c r="C103" s="71" t="s">
        <v>60</v>
      </c>
      <c r="D103" s="8" t="s">
        <v>66</v>
      </c>
      <c r="E103" s="60">
        <v>2.64</v>
      </c>
      <c r="F103" s="60">
        <v>4586.4</v>
      </c>
      <c r="G103" s="5">
        <v>75000</v>
      </c>
      <c r="H103" s="67">
        <v>147336.96</v>
      </c>
      <c r="I103" s="67">
        <f>G103+G104-H103</f>
        <v>-2039.80799999999</v>
      </c>
      <c r="J103" s="67">
        <v>-44037</v>
      </c>
      <c r="K103" s="63">
        <f>I103+I104+J103</f>
        <v>-46076.80799999999</v>
      </c>
      <c r="L103" s="20"/>
      <c r="M103" s="2"/>
    </row>
    <row r="104" spans="1:13" ht="16.5" thickBot="1">
      <c r="A104" s="20"/>
      <c r="B104" s="86"/>
      <c r="C104" s="87"/>
      <c r="D104" s="56" t="s">
        <v>67</v>
      </c>
      <c r="E104" s="88"/>
      <c r="F104" s="88"/>
      <c r="G104" s="57">
        <f>E103*F103*12-G103</f>
        <v>70297.152</v>
      </c>
      <c r="H104" s="91"/>
      <c r="I104" s="91"/>
      <c r="J104" s="91"/>
      <c r="K104" s="89"/>
      <c r="L104" s="20"/>
      <c r="M104" s="2"/>
    </row>
    <row r="105" spans="1:13" ht="15">
      <c r="A105" s="27"/>
      <c r="B105" s="27"/>
      <c r="C105" s="27"/>
      <c r="D105" s="27"/>
      <c r="E105" s="27"/>
      <c r="F105" s="27"/>
      <c r="G105" s="32"/>
      <c r="H105" s="27"/>
      <c r="I105" s="27"/>
      <c r="J105" s="27"/>
      <c r="K105" s="27"/>
      <c r="L105" s="20"/>
      <c r="M105" s="2"/>
    </row>
    <row r="106" spans="12:13" ht="15">
      <c r="L106" s="2"/>
      <c r="M106" s="2"/>
    </row>
    <row r="107" spans="12:13" ht="15">
      <c r="L107" s="2"/>
      <c r="M107" s="2"/>
    </row>
    <row r="108" spans="12:13" ht="15">
      <c r="L108" s="2"/>
      <c r="M108" s="2"/>
    </row>
    <row r="109" spans="12:13" ht="15">
      <c r="L109" s="2"/>
      <c r="M109" s="2"/>
    </row>
    <row r="110" spans="12:13" ht="15">
      <c r="L110" s="2"/>
      <c r="M110" s="2"/>
    </row>
    <row r="111" spans="12:13" ht="15">
      <c r="L111" s="2"/>
      <c r="M111" s="2"/>
    </row>
    <row r="112" spans="12:13" ht="15">
      <c r="L112" s="2"/>
      <c r="M112" s="2"/>
    </row>
    <row r="113" spans="12:13" ht="15">
      <c r="L113" s="2"/>
      <c r="M113" s="2"/>
    </row>
    <row r="114" spans="12:13" ht="15">
      <c r="L114" s="2"/>
      <c r="M114" s="2"/>
    </row>
    <row r="115" spans="12:13" ht="15">
      <c r="L115" s="2"/>
      <c r="M115" s="2"/>
    </row>
    <row r="116" spans="12:13" ht="15">
      <c r="L116" s="2"/>
      <c r="M116" s="2"/>
    </row>
    <row r="117" spans="12:13" ht="15">
      <c r="L117" s="2"/>
      <c r="M117" s="2"/>
    </row>
    <row r="118" spans="12:13" ht="15">
      <c r="L118" s="2"/>
      <c r="M118" s="2"/>
    </row>
    <row r="119" spans="12:13" ht="15">
      <c r="L119" s="2"/>
      <c r="M119" s="2"/>
    </row>
    <row r="120" spans="12:13" ht="15">
      <c r="L120" s="2"/>
      <c r="M120" s="2"/>
    </row>
    <row r="121" spans="12:13" ht="15">
      <c r="L121" s="2"/>
      <c r="M121" s="2"/>
    </row>
    <row r="122" spans="12:13" ht="15">
      <c r="L122" s="2"/>
      <c r="M122" s="2"/>
    </row>
    <row r="123" spans="12:13" ht="15">
      <c r="L123" s="2"/>
      <c r="M123" s="2"/>
    </row>
    <row r="124" spans="12:13" ht="15">
      <c r="L124" s="2"/>
      <c r="M124" s="2"/>
    </row>
    <row r="125" spans="12:13" ht="15">
      <c r="L125" s="2"/>
      <c r="M125" s="2"/>
    </row>
  </sheetData>
  <sheetProtection/>
  <mergeCells count="190">
    <mergeCell ref="H11:H12"/>
    <mergeCell ref="I11:I12"/>
    <mergeCell ref="H76:H77"/>
    <mergeCell ref="I76:I77"/>
    <mergeCell ref="H103:H104"/>
    <mergeCell ref="I103:I104"/>
    <mergeCell ref="H44:H45"/>
    <mergeCell ref="I44:I45"/>
    <mergeCell ref="H64:H65"/>
    <mergeCell ref="I64:I65"/>
    <mergeCell ref="J98:J99"/>
    <mergeCell ref="J100:J102"/>
    <mergeCell ref="J103:J104"/>
    <mergeCell ref="J76:J79"/>
    <mergeCell ref="J80:J81"/>
    <mergeCell ref="J85:J86"/>
    <mergeCell ref="J89:J91"/>
    <mergeCell ref="J93:J95"/>
    <mergeCell ref="J96:J97"/>
    <mergeCell ref="J58:J60"/>
    <mergeCell ref="J62:J63"/>
    <mergeCell ref="J64:J65"/>
    <mergeCell ref="J66:J68"/>
    <mergeCell ref="J69:J70"/>
    <mergeCell ref="J71:J74"/>
    <mergeCell ref="J37:J38"/>
    <mergeCell ref="J39:J40"/>
    <mergeCell ref="J41:J42"/>
    <mergeCell ref="J44:J46"/>
    <mergeCell ref="J47:J49"/>
    <mergeCell ref="J50:J52"/>
    <mergeCell ref="J18:J19"/>
    <mergeCell ref="J22:J23"/>
    <mergeCell ref="J11:J13"/>
    <mergeCell ref="J15:J17"/>
    <mergeCell ref="J20:J21"/>
    <mergeCell ref="J24:J27"/>
    <mergeCell ref="K18:K19"/>
    <mergeCell ref="K20:K21"/>
    <mergeCell ref="K24:K27"/>
    <mergeCell ref="K41:K42"/>
    <mergeCell ref="K39:K40"/>
    <mergeCell ref="K37:K38"/>
    <mergeCell ref="K44:K46"/>
    <mergeCell ref="K47:K49"/>
    <mergeCell ref="K58:K60"/>
    <mergeCell ref="K62:K63"/>
    <mergeCell ref="K66:K68"/>
    <mergeCell ref="K71:K74"/>
    <mergeCell ref="K69:K70"/>
    <mergeCell ref="K64:K65"/>
    <mergeCell ref="K96:K97"/>
    <mergeCell ref="E98:E99"/>
    <mergeCell ref="F98:F99"/>
    <mergeCell ref="E100:E102"/>
    <mergeCell ref="F100:F102"/>
    <mergeCell ref="E103:E104"/>
    <mergeCell ref="F103:F104"/>
    <mergeCell ref="K103:K104"/>
    <mergeCell ref="K100:K102"/>
    <mergeCell ref="K98:K99"/>
    <mergeCell ref="K85:K86"/>
    <mergeCell ref="B89:B91"/>
    <mergeCell ref="C89:C91"/>
    <mergeCell ref="E89:E91"/>
    <mergeCell ref="F89:F91"/>
    <mergeCell ref="E93:E95"/>
    <mergeCell ref="F93:F95"/>
    <mergeCell ref="K89:K91"/>
    <mergeCell ref="K93:K95"/>
    <mergeCell ref="C20:C21"/>
    <mergeCell ref="B20:B21"/>
    <mergeCell ref="B93:B95"/>
    <mergeCell ref="C93:C95"/>
    <mergeCell ref="B98:B99"/>
    <mergeCell ref="C98:C99"/>
    <mergeCell ref="B80:B81"/>
    <mergeCell ref="C80:C81"/>
    <mergeCell ref="B85:B86"/>
    <mergeCell ref="C85:C86"/>
    <mergeCell ref="B103:B104"/>
    <mergeCell ref="C103:C104"/>
    <mergeCell ref="E85:E86"/>
    <mergeCell ref="F85:F86"/>
    <mergeCell ref="B96:B97"/>
    <mergeCell ref="C96:C97"/>
    <mergeCell ref="E96:E97"/>
    <mergeCell ref="F96:F97"/>
    <mergeCell ref="B100:B102"/>
    <mergeCell ref="C100:C102"/>
    <mergeCell ref="B64:B65"/>
    <mergeCell ref="C64:C65"/>
    <mergeCell ref="B76:B79"/>
    <mergeCell ref="C76:C79"/>
    <mergeCell ref="B69:B70"/>
    <mergeCell ref="C69:C70"/>
    <mergeCell ref="E66:E68"/>
    <mergeCell ref="F66:F68"/>
    <mergeCell ref="E69:E70"/>
    <mergeCell ref="F69:F70"/>
    <mergeCell ref="B66:B68"/>
    <mergeCell ref="C66:C68"/>
    <mergeCell ref="B62:B63"/>
    <mergeCell ref="C62:C63"/>
    <mergeCell ref="B44:B46"/>
    <mergeCell ref="C44:C46"/>
    <mergeCell ref="B47:B49"/>
    <mergeCell ref="C47:C49"/>
    <mergeCell ref="B50:B52"/>
    <mergeCell ref="C50:C52"/>
    <mergeCell ref="B58:B60"/>
    <mergeCell ref="C58:C60"/>
    <mergeCell ref="B34:B35"/>
    <mergeCell ref="C34:C35"/>
    <mergeCell ref="B37:B38"/>
    <mergeCell ref="C37:C38"/>
    <mergeCell ref="E37:E38"/>
    <mergeCell ref="E44:E46"/>
    <mergeCell ref="B22:B23"/>
    <mergeCell ref="C22:C23"/>
    <mergeCell ref="B24:B27"/>
    <mergeCell ref="C24:C27"/>
    <mergeCell ref="B32:B33"/>
    <mergeCell ref="C32:C33"/>
    <mergeCell ref="E15:E17"/>
    <mergeCell ref="F15:F17"/>
    <mergeCell ref="B15:B17"/>
    <mergeCell ref="C15:C17"/>
    <mergeCell ref="B18:B19"/>
    <mergeCell ref="C18:C19"/>
    <mergeCell ref="E18:E19"/>
    <mergeCell ref="F18:F19"/>
    <mergeCell ref="K7:K8"/>
    <mergeCell ref="B11:B13"/>
    <mergeCell ref="C11:C13"/>
    <mergeCell ref="E11:E13"/>
    <mergeCell ref="F11:F13"/>
    <mergeCell ref="B7:B8"/>
    <mergeCell ref="C7:C8"/>
    <mergeCell ref="E7:E8"/>
    <mergeCell ref="F7:F8"/>
    <mergeCell ref="J7:J8"/>
    <mergeCell ref="E20:E21"/>
    <mergeCell ref="F20:F21"/>
    <mergeCell ref="K22:K23"/>
    <mergeCell ref="E22:E23"/>
    <mergeCell ref="F22:F23"/>
    <mergeCell ref="E24:E27"/>
    <mergeCell ref="F24:F27"/>
    <mergeCell ref="E32:E33"/>
    <mergeCell ref="F32:F33"/>
    <mergeCell ref="K32:K33"/>
    <mergeCell ref="E34:E35"/>
    <mergeCell ref="F34:F35"/>
    <mergeCell ref="K34:K35"/>
    <mergeCell ref="J32:J33"/>
    <mergeCell ref="J34:J35"/>
    <mergeCell ref="B41:B42"/>
    <mergeCell ref="C41:C42"/>
    <mergeCell ref="E41:E42"/>
    <mergeCell ref="F41:F42"/>
    <mergeCell ref="B39:B40"/>
    <mergeCell ref="C39:C40"/>
    <mergeCell ref="F37:F38"/>
    <mergeCell ref="E39:E40"/>
    <mergeCell ref="F39:F40"/>
    <mergeCell ref="F58:F60"/>
    <mergeCell ref="E62:E63"/>
    <mergeCell ref="F62:F63"/>
    <mergeCell ref="E58:E60"/>
    <mergeCell ref="B71:B74"/>
    <mergeCell ref="C71:C74"/>
    <mergeCell ref="K11:K13"/>
    <mergeCell ref="K15:K17"/>
    <mergeCell ref="K50:K52"/>
    <mergeCell ref="F44:F46"/>
    <mergeCell ref="E47:E49"/>
    <mergeCell ref="F47:F49"/>
    <mergeCell ref="E50:E52"/>
    <mergeCell ref="F50:F52"/>
    <mergeCell ref="E80:E81"/>
    <mergeCell ref="F80:F81"/>
    <mergeCell ref="E71:E74"/>
    <mergeCell ref="F71:F74"/>
    <mergeCell ref="K80:K81"/>
    <mergeCell ref="H66:H67"/>
    <mergeCell ref="I66:I67"/>
    <mergeCell ref="E76:E79"/>
    <mergeCell ref="F76:F79"/>
    <mergeCell ref="K76:K79"/>
  </mergeCells>
  <printOptions/>
  <pageMargins left="0.1968503937007874" right="0.1968503937007874" top="0.7874015748031497" bottom="0.1968503937007874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2011-06-14T10:29:46Z</dcterms:modified>
  <cp:category/>
  <cp:version/>
  <cp:contentType/>
  <cp:contentStatus/>
</cp:coreProperties>
</file>